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9065" windowHeight="11595"/>
  </bookViews>
  <sheets>
    <sheet name="Spreadsheet" sheetId="1" r:id="rId1"/>
    <sheet name="Park map" sheetId="4" r:id="rId2"/>
  </sheets>
  <definedNames>
    <definedName name="_xlnm.Print_Area" localSheetId="0">Spreadsheet!$A$1:$S$62</definedName>
  </definedNames>
  <calcPr calcId="125725"/>
</workbook>
</file>

<file path=xl/calcChain.xml><?xml version="1.0" encoding="utf-8"?>
<calcChain xmlns="http://schemas.openxmlformats.org/spreadsheetml/2006/main">
  <c r="D10" i="1"/>
  <c r="F24"/>
  <c r="F23"/>
  <c r="F22"/>
  <c r="F21"/>
  <c r="F20"/>
  <c r="F19"/>
  <c r="F18"/>
  <c r="F17"/>
  <c r="F15"/>
  <c r="F14"/>
  <c r="F13"/>
  <c r="F12"/>
  <c r="F11"/>
  <c r="F10"/>
  <c r="U11"/>
  <c r="D28"/>
  <c r="H42"/>
  <c r="H41"/>
  <c r="H40"/>
  <c r="H39"/>
  <c r="H38"/>
  <c r="H37"/>
  <c r="H36"/>
  <c r="H35"/>
  <c r="H33"/>
  <c r="H32"/>
  <c r="H31"/>
  <c r="H30"/>
  <c r="H29"/>
  <c r="H28"/>
  <c r="F42"/>
  <c r="F41"/>
  <c r="F40"/>
  <c r="F39"/>
  <c r="F38"/>
  <c r="F37"/>
  <c r="F36"/>
  <c r="F35"/>
  <c r="F33"/>
  <c r="F32"/>
  <c r="F31"/>
  <c r="F30"/>
  <c r="G30" s="1"/>
  <c r="F29"/>
  <c r="F28"/>
  <c r="X42"/>
  <c r="W42"/>
  <c r="V42"/>
  <c r="U42"/>
  <c r="S42"/>
  <c r="R42"/>
  <c r="G42"/>
  <c r="X41"/>
  <c r="W41"/>
  <c r="V41"/>
  <c r="U41"/>
  <c r="S41"/>
  <c r="R41"/>
  <c r="G41"/>
  <c r="X40"/>
  <c r="W40"/>
  <c r="V40"/>
  <c r="U40"/>
  <c r="S40"/>
  <c r="R40"/>
  <c r="G40"/>
  <c r="X39"/>
  <c r="W39"/>
  <c r="V39"/>
  <c r="U39"/>
  <c r="S39"/>
  <c r="R39"/>
  <c r="G39"/>
  <c r="X38"/>
  <c r="W38"/>
  <c r="V38"/>
  <c r="U38"/>
  <c r="S38"/>
  <c r="R38"/>
  <c r="G38"/>
  <c r="X37"/>
  <c r="W37"/>
  <c r="V37"/>
  <c r="U37"/>
  <c r="S37"/>
  <c r="R37"/>
  <c r="G37"/>
  <c r="X36"/>
  <c r="W36"/>
  <c r="V36"/>
  <c r="U36"/>
  <c r="S36"/>
  <c r="R36"/>
  <c r="G36"/>
  <c r="X35"/>
  <c r="W35"/>
  <c r="V35"/>
  <c r="U35"/>
  <c r="S35"/>
  <c r="R35"/>
  <c r="G35"/>
  <c r="X33"/>
  <c r="W33"/>
  <c r="V33"/>
  <c r="U33"/>
  <c r="S33"/>
  <c r="R33"/>
  <c r="G33"/>
  <c r="X32"/>
  <c r="W32"/>
  <c r="V32"/>
  <c r="U32"/>
  <c r="S32"/>
  <c r="R32"/>
  <c r="G32"/>
  <c r="V31"/>
  <c r="U31"/>
  <c r="S31"/>
  <c r="R31"/>
  <c r="G31"/>
  <c r="U30"/>
  <c r="U29"/>
  <c r="G29"/>
  <c r="U28"/>
  <c r="X28" s="1"/>
  <c r="G28"/>
  <c r="D29"/>
  <c r="H11"/>
  <c r="X60"/>
  <c r="W60"/>
  <c r="V60"/>
  <c r="U60"/>
  <c r="S60"/>
  <c r="X59"/>
  <c r="W59"/>
  <c r="V59"/>
  <c r="U59"/>
  <c r="S59"/>
  <c r="X58"/>
  <c r="W58"/>
  <c r="V58"/>
  <c r="U58"/>
  <c r="S58"/>
  <c r="X57"/>
  <c r="W57"/>
  <c r="V57"/>
  <c r="U57"/>
  <c r="S57"/>
  <c r="U55"/>
  <c r="X55" s="1"/>
  <c r="X53"/>
  <c r="W53"/>
  <c r="V53"/>
  <c r="U53"/>
  <c r="S53"/>
  <c r="X51"/>
  <c r="W51"/>
  <c r="V51"/>
  <c r="U51"/>
  <c r="S51"/>
  <c r="U50"/>
  <c r="X50" s="1"/>
  <c r="U49"/>
  <c r="W49" s="1"/>
  <c r="U48"/>
  <c r="X48" s="1"/>
  <c r="X47"/>
  <c r="W47"/>
  <c r="V47"/>
  <c r="U47"/>
  <c r="S47"/>
  <c r="X46"/>
  <c r="W46"/>
  <c r="V46"/>
  <c r="U46"/>
  <c r="S46"/>
  <c r="U24"/>
  <c r="W24" s="1"/>
  <c r="U23"/>
  <c r="X23" s="1"/>
  <c r="U22"/>
  <c r="W22" s="1"/>
  <c r="U21"/>
  <c r="X21" s="1"/>
  <c r="X20"/>
  <c r="W20"/>
  <c r="V20"/>
  <c r="U20"/>
  <c r="S20"/>
  <c r="U19"/>
  <c r="X19" s="1"/>
  <c r="X18"/>
  <c r="W18"/>
  <c r="V18"/>
  <c r="U18"/>
  <c r="S18"/>
  <c r="U17"/>
  <c r="X17" s="1"/>
  <c r="V15"/>
  <c r="U15"/>
  <c r="W15" s="1"/>
  <c r="U14"/>
  <c r="X14" s="1"/>
  <c r="V13"/>
  <c r="U13"/>
  <c r="S13"/>
  <c r="R60"/>
  <c r="R59"/>
  <c r="R58"/>
  <c r="R57"/>
  <c r="R53"/>
  <c r="R52"/>
  <c r="R51"/>
  <c r="R47"/>
  <c r="R46"/>
  <c r="U10"/>
  <c r="W10" s="1"/>
  <c r="D46"/>
  <c r="D47" s="1"/>
  <c r="D48" s="1"/>
  <c r="D49" s="1"/>
  <c r="D50" s="1"/>
  <c r="D51" s="1"/>
  <c r="F67"/>
  <c r="G10"/>
  <c r="G11"/>
  <c r="G12"/>
  <c r="G13"/>
  <c r="G14"/>
  <c r="G15"/>
  <c r="G17"/>
  <c r="G18"/>
  <c r="G19"/>
  <c r="G20"/>
  <c r="G21"/>
  <c r="G22"/>
  <c r="G23"/>
  <c r="G24"/>
  <c r="F60"/>
  <c r="G60" s="1"/>
  <c r="F59"/>
  <c r="G59" s="1"/>
  <c r="F58"/>
  <c r="G58" s="1"/>
  <c r="F57"/>
  <c r="G57" s="1"/>
  <c r="F56"/>
  <c r="G56" s="1"/>
  <c r="F55"/>
  <c r="G55" s="1"/>
  <c r="F54"/>
  <c r="G54" s="1"/>
  <c r="F53"/>
  <c r="G53" s="1"/>
  <c r="F51"/>
  <c r="G51" s="1"/>
  <c r="F50"/>
  <c r="G50" s="1"/>
  <c r="F49"/>
  <c r="G49" s="1"/>
  <c r="F48"/>
  <c r="G48" s="1"/>
  <c r="F47"/>
  <c r="G47" s="1"/>
  <c r="F46"/>
  <c r="G46" s="1"/>
  <c r="H60"/>
  <c r="H59"/>
  <c r="H58"/>
  <c r="H57"/>
  <c r="H56"/>
  <c r="U56" s="1"/>
  <c r="H55"/>
  <c r="H54"/>
  <c r="U54" s="1"/>
  <c r="H53"/>
  <c r="H51"/>
  <c r="H50"/>
  <c r="H49"/>
  <c r="H48"/>
  <c r="H47"/>
  <c r="H46"/>
  <c r="H10"/>
  <c r="H17"/>
  <c r="H24"/>
  <c r="H23"/>
  <c r="H22"/>
  <c r="H21"/>
  <c r="H20"/>
  <c r="H19"/>
  <c r="H18"/>
  <c r="H15"/>
  <c r="H14"/>
  <c r="H13"/>
  <c r="H12"/>
  <c r="U12" s="1"/>
  <c r="X10" l="1"/>
  <c r="S10" s="1"/>
  <c r="V10"/>
  <c r="W50"/>
  <c r="S50" s="1"/>
  <c r="R50" s="1"/>
  <c r="V50"/>
  <c r="V49"/>
  <c r="S49" s="1"/>
  <c r="R49" s="1"/>
  <c r="X49"/>
  <c r="W48"/>
  <c r="S48" s="1"/>
  <c r="V48"/>
  <c r="W28"/>
  <c r="S28" s="1"/>
  <c r="R28" s="1"/>
  <c r="V28"/>
  <c r="X29"/>
  <c r="V29"/>
  <c r="D30"/>
  <c r="W29"/>
  <c r="J29"/>
  <c r="K29" s="1"/>
  <c r="J28"/>
  <c r="K28" s="1"/>
  <c r="J10"/>
  <c r="K10" s="1"/>
  <c r="M10" s="1"/>
  <c r="D52"/>
  <c r="D53" s="1"/>
  <c r="J47"/>
  <c r="K47" s="1"/>
  <c r="M47" s="1"/>
  <c r="J49"/>
  <c r="K49" s="1"/>
  <c r="M49" s="1"/>
  <c r="J51"/>
  <c r="K51" s="1"/>
  <c r="M51" s="1"/>
  <c r="J46"/>
  <c r="K46" s="1"/>
  <c r="M46" s="1"/>
  <c r="J48"/>
  <c r="K48" s="1"/>
  <c r="M48" s="1"/>
  <c r="J50"/>
  <c r="K50" s="1"/>
  <c r="M50" s="1"/>
  <c r="W55"/>
  <c r="S55" s="1"/>
  <c r="R55" s="1"/>
  <c r="V55"/>
  <c r="W17"/>
  <c r="W19"/>
  <c r="W21"/>
  <c r="V22"/>
  <c r="X22"/>
  <c r="W23"/>
  <c r="V24"/>
  <c r="S24" s="1"/>
  <c r="X24"/>
  <c r="V17"/>
  <c r="V19"/>
  <c r="V21"/>
  <c r="V23"/>
  <c r="W14"/>
  <c r="X15"/>
  <c r="S15" s="1"/>
  <c r="V14"/>
  <c r="R20"/>
  <c r="R13"/>
  <c r="D11"/>
  <c r="V11" s="1"/>
  <c r="S22" l="1"/>
  <c r="S29"/>
  <c r="R29" s="1"/>
  <c r="M29"/>
  <c r="O29" s="1"/>
  <c r="M28"/>
  <c r="O28" s="1"/>
  <c r="X30"/>
  <c r="V30"/>
  <c r="D31"/>
  <c r="W30"/>
  <c r="J30"/>
  <c r="K30" s="1"/>
  <c r="D54"/>
  <c r="W54" s="1"/>
  <c r="J53"/>
  <c r="K53" s="1"/>
  <c r="M53" s="1"/>
  <c r="J54"/>
  <c r="K54" s="1"/>
  <c r="M54" s="1"/>
  <c r="W11"/>
  <c r="D55"/>
  <c r="V54"/>
  <c r="X54"/>
  <c r="X11"/>
  <c r="S21"/>
  <c r="S17"/>
  <c r="S23"/>
  <c r="S19"/>
  <c r="S14"/>
  <c r="D12"/>
  <c r="J11"/>
  <c r="K11" s="1"/>
  <c r="M11" s="1"/>
  <c r="O49"/>
  <c r="O48"/>
  <c r="O51"/>
  <c r="O47"/>
  <c r="O50"/>
  <c r="O46"/>
  <c r="R10"/>
  <c r="O10"/>
  <c r="R48"/>
  <c r="O53"/>
  <c r="O54"/>
  <c r="M30" l="1"/>
  <c r="O30" s="1"/>
  <c r="D32"/>
  <c r="J31"/>
  <c r="K31" s="1"/>
  <c r="S30"/>
  <c r="R30" s="1"/>
  <c r="W12"/>
  <c r="X12"/>
  <c r="V12"/>
  <c r="S54"/>
  <c r="R54" s="1"/>
  <c r="S11"/>
  <c r="R11" s="1"/>
  <c r="D56"/>
  <c r="J55"/>
  <c r="K55" s="1"/>
  <c r="D13"/>
  <c r="J12"/>
  <c r="K12" s="1"/>
  <c r="M12" s="1"/>
  <c r="O11"/>
  <c r="D33" l="1"/>
  <c r="J32"/>
  <c r="K32" s="1"/>
  <c r="M31"/>
  <c r="O31" s="1"/>
  <c r="S12"/>
  <c r="R12" s="1"/>
  <c r="M55"/>
  <c r="O55" s="1"/>
  <c r="D57"/>
  <c r="V56"/>
  <c r="X56"/>
  <c r="W56"/>
  <c r="S56" s="1"/>
  <c r="R56" s="1"/>
  <c r="J56"/>
  <c r="K56" s="1"/>
  <c r="O12"/>
  <c r="D14"/>
  <c r="J13"/>
  <c r="K13" s="1"/>
  <c r="D34" l="1"/>
  <c r="D35" s="1"/>
  <c r="J33"/>
  <c r="K33" s="1"/>
  <c r="M32"/>
  <c r="O32" s="1"/>
  <c r="M13"/>
  <c r="O13" s="1"/>
  <c r="M56"/>
  <c r="O56" s="1"/>
  <c r="D58"/>
  <c r="J57"/>
  <c r="K57" s="1"/>
  <c r="D15"/>
  <c r="J14"/>
  <c r="K14" s="1"/>
  <c r="R14"/>
  <c r="D36" l="1"/>
  <c r="J35"/>
  <c r="K35" s="1"/>
  <c r="M33"/>
  <c r="O33" s="1"/>
  <c r="M14"/>
  <c r="O14" s="1"/>
  <c r="D59"/>
  <c r="J58"/>
  <c r="K58" s="1"/>
  <c r="M57"/>
  <c r="O57" s="1"/>
  <c r="D16"/>
  <c r="D17" s="1"/>
  <c r="J15"/>
  <c r="K15" s="1"/>
  <c r="D37" l="1"/>
  <c r="J36"/>
  <c r="K36" s="1"/>
  <c r="M35"/>
  <c r="O35" s="1"/>
  <c r="M15"/>
  <c r="O15" s="1"/>
  <c r="M58"/>
  <c r="O58" s="1"/>
  <c r="D60"/>
  <c r="J60" s="1"/>
  <c r="K60" s="1"/>
  <c r="J59"/>
  <c r="K59" s="1"/>
  <c r="D18"/>
  <c r="J17"/>
  <c r="K17" s="1"/>
  <c r="R15"/>
  <c r="D38" l="1"/>
  <c r="J37"/>
  <c r="K37" s="1"/>
  <c r="M36"/>
  <c r="O36" s="1"/>
  <c r="M17"/>
  <c r="O17" s="1"/>
  <c r="M60"/>
  <c r="O60" s="1"/>
  <c r="M59"/>
  <c r="O59" s="1"/>
  <c r="D19"/>
  <c r="J18"/>
  <c r="K18" s="1"/>
  <c r="R17"/>
  <c r="D39" l="1"/>
  <c r="J38"/>
  <c r="K38" s="1"/>
  <c r="M37"/>
  <c r="O37"/>
  <c r="M18"/>
  <c r="O18" s="1"/>
  <c r="D20"/>
  <c r="J19"/>
  <c r="K19" s="1"/>
  <c r="D40" l="1"/>
  <c r="J39"/>
  <c r="K39" s="1"/>
  <c r="M38"/>
  <c r="O38"/>
  <c r="M19"/>
  <c r="O19" s="1"/>
  <c r="D21"/>
  <c r="J20"/>
  <c r="K20" s="1"/>
  <c r="R19"/>
  <c r="D41" l="1"/>
  <c r="J40"/>
  <c r="K40" s="1"/>
  <c r="M39"/>
  <c r="O39"/>
  <c r="M20"/>
  <c r="O20" s="1"/>
  <c r="D22"/>
  <c r="J21"/>
  <c r="K21" s="1"/>
  <c r="D42" l="1"/>
  <c r="J42" s="1"/>
  <c r="K42" s="1"/>
  <c r="J41"/>
  <c r="K41" s="1"/>
  <c r="M40"/>
  <c r="O40"/>
  <c r="M21"/>
  <c r="O21" s="1"/>
  <c r="D23"/>
  <c r="J22"/>
  <c r="K22" s="1"/>
  <c r="R21"/>
  <c r="M42" l="1"/>
  <c r="O42" s="1"/>
  <c r="M41"/>
  <c r="O41" s="1"/>
  <c r="M22"/>
  <c r="O22" s="1"/>
  <c r="D24"/>
  <c r="J23"/>
  <c r="K23" s="1"/>
  <c r="R23"/>
  <c r="R22"/>
  <c r="M23" l="1"/>
  <c r="O23" s="1"/>
  <c r="J24"/>
  <c r="K24" s="1"/>
  <c r="M24" l="1"/>
  <c r="O24" s="1"/>
  <c r="R24"/>
  <c r="R8" s="1"/>
</calcChain>
</file>

<file path=xl/comments1.xml><?xml version="1.0" encoding="utf-8"?>
<comments xmlns="http://schemas.openxmlformats.org/spreadsheetml/2006/main">
  <authors>
    <author>Editor</author>
  </authors>
  <commentList>
    <comment ref="F6" authorId="0">
      <text>
        <r>
          <rPr>
            <sz val="10"/>
            <color indexed="81"/>
            <rFont val="Tahoma"/>
            <charset val="1"/>
          </rPr>
          <t xml:space="preserve">In the two $F$__ references and one $H$__ reference in cell F10, enter 74, 75, or 76 for the row. Then, copy to cells F11-15 and F17-24.
</t>
        </r>
      </text>
    </comment>
    <comment ref="P6" authorId="0">
      <text>
        <r>
          <rPr>
            <sz val="10"/>
            <color indexed="81"/>
            <rFont val="Tahoma"/>
            <family val="2"/>
          </rPr>
          <t>Values less than 0.001 do not work.</t>
        </r>
      </text>
    </comment>
    <comment ref="D10" authorId="0">
      <text>
        <r>
          <rPr>
            <sz val="10"/>
            <color indexed="81"/>
            <rFont val="Tahoma"/>
            <family val="2"/>
          </rPr>
          <t>Enter D74, D75, or D76.</t>
        </r>
      </text>
    </comment>
  </commentList>
</comments>
</file>

<file path=xl/sharedStrings.xml><?xml version="1.0" encoding="utf-8"?>
<sst xmlns="http://schemas.openxmlformats.org/spreadsheetml/2006/main" count="124" uniqueCount="62">
  <si>
    <t>Bay Bridge</t>
  </si>
  <si>
    <t>Yerba Buena Island</t>
  </si>
  <si>
    <t>San Mateo Bridge</t>
  </si>
  <si>
    <t>Feature</t>
  </si>
  <si>
    <t>Height</t>
  </si>
  <si>
    <t>(feet)</t>
  </si>
  <si>
    <t>San Bruno Mountain</t>
  </si>
  <si>
    <t>Pt. San Bruno</t>
  </si>
  <si>
    <t>Mt. Tamalpais</t>
  </si>
  <si>
    <t>Bank of America building</t>
  </si>
  <si>
    <t>Sightline</t>
  </si>
  <si>
    <t xml:space="preserve">   Highrise</t>
  </si>
  <si>
    <t xml:space="preserve">   Causeway, east end</t>
  </si>
  <si>
    <t xml:space="preserve">   Causeway, west end</t>
  </si>
  <si>
    <t>Transamerica Pyramid</t>
  </si>
  <si>
    <t xml:space="preserve">   Western towers</t>
  </si>
  <si>
    <t xml:space="preserve">   Eastern tower</t>
  </si>
  <si>
    <t xml:space="preserve">   Eastern deck</t>
  </si>
  <si>
    <t>Latitude</t>
  </si>
  <si>
    <t>Longitude</t>
  </si>
  <si>
    <t>Sierra Point highrise</t>
  </si>
  <si>
    <t>(miles)</t>
  </si>
  <si>
    <t>Radius of Earth</t>
  </si>
  <si>
    <t>Observed</t>
  </si>
  <si>
    <t>Levee</t>
  </si>
  <si>
    <t>Your eye's</t>
  </si>
  <si>
    <t>elevation</t>
  </si>
  <si>
    <t>Calculations</t>
  </si>
  <si>
    <t>Basic data</t>
  </si>
  <si>
    <t>Low spot</t>
  </si>
  <si>
    <t>Base of hills</t>
  </si>
  <si>
    <t>High spot on Coyote Hills</t>
  </si>
  <si>
    <t>Highrise</t>
  </si>
  <si>
    <t>Causeway, east end</t>
  </si>
  <si>
    <t>Causeway, west end</t>
  </si>
  <si>
    <t>Western towers</t>
  </si>
  <si>
    <t>Eastern tower</t>
  </si>
  <si>
    <t>Eastern deck</t>
  </si>
  <si>
    <t>Beach by Dumbarton Br</t>
  </si>
  <si>
    <t>Center anchorage</t>
  </si>
  <si>
    <t xml:space="preserve">   Center anchorage</t>
  </si>
  <si>
    <r>
      <t>m</t>
    </r>
    <r>
      <rPr>
        <i/>
        <vertAlign val="subscript"/>
        <sz val="11"/>
        <color theme="1"/>
        <rFont val="Calibri"/>
        <family val="2"/>
        <scheme val="minor"/>
      </rPr>
      <t>2</t>
    </r>
  </si>
  <si>
    <r>
      <rPr>
        <i/>
        <sz val="11"/>
        <color theme="1"/>
        <rFont val="Calibri"/>
        <family val="2"/>
        <scheme val="minor"/>
      </rPr>
      <t>d</t>
    </r>
    <r>
      <rPr>
        <vertAlign val="subscript"/>
        <sz val="11"/>
        <color theme="1"/>
        <rFont val="Calibri"/>
        <family val="2"/>
        <scheme val="minor"/>
      </rPr>
      <t>1</t>
    </r>
  </si>
  <si>
    <r>
      <rPr>
        <i/>
        <sz val="11"/>
        <color theme="1"/>
        <rFont val="Calibri"/>
        <family val="2"/>
        <scheme val="minor"/>
      </rPr>
      <t>d</t>
    </r>
    <r>
      <rPr>
        <i/>
        <vertAlign val="subscript"/>
        <sz val="11"/>
        <color theme="1"/>
        <rFont val="Calibri"/>
        <family val="2"/>
        <scheme val="minor"/>
      </rPr>
      <t>2</t>
    </r>
  </si>
  <si>
    <t>Plane geometry calcs</t>
  </si>
  <si>
    <t>a</t>
  </si>
  <si>
    <t>c</t>
  </si>
  <si>
    <t xml:space="preserve"> b</t>
  </si>
  <si>
    <t>Parameters for calculating radius of Earth</t>
  </si>
  <si>
    <t>Fraction of feature obscured</t>
  </si>
  <si>
    <t>Theoretical</t>
  </si>
  <si>
    <t>Distant feature</t>
  </si>
  <si>
    <r>
      <rPr>
        <sz val="11"/>
        <color theme="0"/>
        <rFont val="Calibri"/>
        <family val="2"/>
        <scheme val="minor"/>
      </rPr>
      <t>.</t>
    </r>
    <r>
      <rPr>
        <sz val="11"/>
        <color theme="1"/>
        <rFont val="Calibri"/>
        <family val="2"/>
        <scheme val="minor"/>
      </rPr>
      <t xml:space="preserve">      Distance (</t>
    </r>
    <r>
      <rPr>
        <i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 xml:space="preserve">)      </t>
    </r>
    <r>
      <rPr>
        <sz val="11"/>
        <color theme="0"/>
        <rFont val="Calibri"/>
        <family val="2"/>
        <scheme val="minor"/>
      </rPr>
      <t>.</t>
    </r>
  </si>
  <si>
    <t>(To) distant feature</t>
  </si>
  <si>
    <r>
      <rPr>
        <sz val="11"/>
        <color theme="1"/>
        <rFont val="Times New Roman"/>
        <family val="1"/>
      </rPr>
      <t xml:space="preserve">← </t>
    </r>
    <r>
      <rPr>
        <sz val="11"/>
        <color theme="1"/>
        <rFont val="Calibri"/>
        <family val="2"/>
      </rPr>
      <t>Average</t>
    </r>
  </si>
  <si>
    <r>
      <t xml:space="preserve">Height </t>
    </r>
    <r>
      <rPr>
        <i/>
        <sz val="11"/>
        <color theme="1"/>
        <rFont val="Calibri"/>
        <family val="2"/>
        <scheme val="minor"/>
      </rPr>
      <t>(h</t>
    </r>
    <r>
      <rPr>
        <sz val="11"/>
        <color theme="1"/>
        <rFont val="Calibri"/>
        <family val="2"/>
        <scheme val="minor"/>
      </rPr>
      <t>)</t>
    </r>
  </si>
  <si>
    <t>Vantage point</t>
  </si>
  <si>
    <t>(From) vantage point</t>
  </si>
  <si>
    <t>Miles</t>
  </si>
  <si>
    <t>Feet</t>
  </si>
  <si>
    <t>Dumbarton pier</t>
  </si>
  <si>
    <r>
      <t>elevation (</t>
    </r>
    <r>
      <rPr>
        <i/>
        <sz val="11"/>
        <color theme="1"/>
        <rFont val="Calibri"/>
        <family val="2"/>
        <scheme val="minor"/>
      </rPr>
      <t>m</t>
    </r>
    <r>
      <rPr>
        <i/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</si>
</sst>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"/>
    <numFmt numFmtId="166" formatCode="0.E+00"/>
  </numFmts>
  <fonts count="14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2"/>
      <name val="Times New Roman"/>
      <family val="1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Times New Roman"/>
      <family val="1"/>
    </font>
    <font>
      <i/>
      <vertAlign val="subscript"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u/>
      <sz val="11"/>
      <color theme="0"/>
      <name val="Calibri"/>
      <family val="2"/>
      <scheme val="minor"/>
    </font>
    <font>
      <sz val="11"/>
      <color theme="1"/>
      <name val="Calibri"/>
      <family val="2"/>
    </font>
    <font>
      <sz val="10"/>
      <color indexed="81"/>
      <name val="Tahoma"/>
      <charset val="1"/>
    </font>
    <font>
      <sz val="10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8">
    <xf numFmtId="0" fontId="0" fillId="0" borderId="0" xfId="0"/>
    <xf numFmtId="0" fontId="0" fillId="0" borderId="1" xfId="0" applyBorder="1" applyAlignment="1">
      <alignment horizontal="right"/>
    </xf>
    <xf numFmtId="0" fontId="0" fillId="0" borderId="1" xfId="0" applyFill="1" applyBorder="1" applyAlignment="1">
      <alignment horizontal="right"/>
    </xf>
    <xf numFmtId="0" fontId="2" fillId="0" borderId="0" xfId="0" applyFont="1"/>
    <xf numFmtId="0" fontId="0" fillId="0" borderId="0" xfId="0" applyAlignment="1">
      <alignment horizontal="right"/>
    </xf>
    <xf numFmtId="164" fontId="0" fillId="0" borderId="0" xfId="0" applyNumberFormat="1"/>
    <xf numFmtId="0" fontId="0" fillId="0" borderId="0" xfId="0" applyFont="1"/>
    <xf numFmtId="0" fontId="0" fillId="0" borderId="0" xfId="0" applyFont="1" applyAlignment="1">
      <alignment horizontal="right"/>
    </xf>
    <xf numFmtId="0" fontId="0" fillId="0" borderId="1" xfId="0" applyFont="1" applyBorder="1"/>
    <xf numFmtId="0" fontId="0" fillId="0" borderId="1" xfId="0" applyFont="1" applyBorder="1" applyAlignment="1">
      <alignment horizontal="right"/>
    </xf>
    <xf numFmtId="3" fontId="0" fillId="0" borderId="0" xfId="0" applyNumberFormat="1" applyFont="1"/>
    <xf numFmtId="164" fontId="0" fillId="0" borderId="0" xfId="0" applyNumberFormat="1" applyFont="1"/>
    <xf numFmtId="165" fontId="4" fillId="0" borderId="0" xfId="1" applyNumberFormat="1" applyFont="1" applyAlignment="1">
      <alignment horizontal="right"/>
    </xf>
    <xf numFmtId="1" fontId="0" fillId="0" borderId="0" xfId="0" applyNumberFormat="1" applyFont="1"/>
    <xf numFmtId="0" fontId="5" fillId="0" borderId="0" xfId="0" applyFont="1" applyAlignment="1">
      <alignment horizontal="right"/>
    </xf>
    <xf numFmtId="0" fontId="0" fillId="0" borderId="0" xfId="0" applyBorder="1" applyAlignment="1">
      <alignment horizontal="center" wrapText="1"/>
    </xf>
    <xf numFmtId="0" fontId="1" fillId="0" borderId="0" xfId="0" applyFont="1"/>
    <xf numFmtId="0" fontId="0" fillId="0" borderId="1" xfId="0" applyBorder="1"/>
    <xf numFmtId="0" fontId="6" fillId="0" borderId="1" xfId="0" applyFont="1" applyBorder="1"/>
    <xf numFmtId="165" fontId="4" fillId="0" borderId="0" xfId="0" applyNumberFormat="1" applyFont="1"/>
    <xf numFmtId="0" fontId="0" fillId="0" borderId="0" xfId="0" applyBorder="1"/>
    <xf numFmtId="1" fontId="0" fillId="0" borderId="2" xfId="0" applyNumberFormat="1" applyFont="1" applyBorder="1"/>
    <xf numFmtId="165" fontId="1" fillId="0" borderId="0" xfId="1" applyNumberFormat="1" applyFont="1" applyAlignment="1">
      <alignment horizontal="right"/>
    </xf>
    <xf numFmtId="1" fontId="1" fillId="0" borderId="0" xfId="0" applyNumberFormat="1" applyFont="1"/>
    <xf numFmtId="165" fontId="1" fillId="0" borderId="0" xfId="0" applyNumberFormat="1" applyFont="1"/>
    <xf numFmtId="0" fontId="0" fillId="0" borderId="0" xfId="0" applyFont="1" applyFill="1" applyBorder="1"/>
    <xf numFmtId="0" fontId="8" fillId="0" borderId="0" xfId="0" applyFont="1" applyAlignment="1">
      <alignment horizontal="right"/>
    </xf>
    <xf numFmtId="164" fontId="0" fillId="0" borderId="0" xfId="0" applyNumberFormat="1" applyFont="1" applyBorder="1"/>
    <xf numFmtId="164" fontId="0" fillId="0" borderId="0" xfId="0" applyNumberFormat="1" applyFont="1" applyAlignment="1">
      <alignment horizontal="right"/>
    </xf>
    <xf numFmtId="0" fontId="0" fillId="0" borderId="1" xfId="0" applyFont="1" applyFill="1" applyBorder="1" applyAlignment="1">
      <alignment horizontal="right"/>
    </xf>
    <xf numFmtId="3" fontId="0" fillId="0" borderId="0" xfId="0" applyNumberFormat="1"/>
    <xf numFmtId="3" fontId="4" fillId="0" borderId="0" xfId="1" applyNumberFormat="1" applyFont="1" applyAlignment="1">
      <alignment horizontal="right"/>
    </xf>
    <xf numFmtId="0" fontId="10" fillId="0" borderId="0" xfId="0" applyFont="1"/>
    <xf numFmtId="3" fontId="1" fillId="0" borderId="0" xfId="1" applyNumberFormat="1" applyFont="1" applyAlignment="1">
      <alignment horizontal="right"/>
    </xf>
    <xf numFmtId="3" fontId="1" fillId="0" borderId="0" xfId="0" applyNumberFormat="1" applyFont="1"/>
    <xf numFmtId="1" fontId="0" fillId="0" borderId="0" xfId="0" applyNumberFormat="1" applyFont="1" applyBorder="1"/>
    <xf numFmtId="0" fontId="0" fillId="0" borderId="0" xfId="0" applyBorder="1" applyAlignment="1">
      <alignment horizontal="center"/>
    </xf>
    <xf numFmtId="3" fontId="11" fillId="0" borderId="0" xfId="0" applyNumberFormat="1" applyFont="1"/>
    <xf numFmtId="3" fontId="2" fillId="0" borderId="0" xfId="0" applyNumberFormat="1" applyFont="1"/>
    <xf numFmtId="166" fontId="0" fillId="0" borderId="0" xfId="0" applyNumberFormat="1"/>
    <xf numFmtId="165" fontId="0" fillId="0" borderId="0" xfId="0" applyNumberFormat="1"/>
    <xf numFmtId="2" fontId="0" fillId="0" borderId="0" xfId="0" applyNumberFormat="1" applyFont="1"/>
    <xf numFmtId="0" fontId="4" fillId="0" borderId="0" xfId="0" applyFont="1"/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3" xfId="0" applyFont="1" applyBorder="1" applyAlignment="1">
      <alignment horizontal="center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1</xdr:row>
      <xdr:rowOff>114300</xdr:rowOff>
    </xdr:from>
    <xdr:to>
      <xdr:col>16</xdr:col>
      <xdr:colOff>333375</xdr:colOff>
      <xdr:row>40</xdr:row>
      <xdr:rowOff>85725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0" y="304800"/>
          <a:ext cx="9801225" cy="74009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102"/>
  <sheetViews>
    <sheetView tabSelected="1" zoomScaleNormal="100" workbookViewId="0">
      <pane ySplit="6" topLeftCell="A7" activePane="bottomLeft" state="frozen"/>
      <selection pane="bottomLeft" activeCell="C125" sqref="C125"/>
    </sheetView>
  </sheetViews>
  <sheetFormatPr defaultRowHeight="15"/>
  <cols>
    <col min="1" max="1" width="4.5703125" customWidth="1"/>
    <col min="2" max="2" width="3" customWidth="1"/>
    <col min="3" max="3" width="23.42578125" customWidth="1"/>
    <col min="4" max="4" width="13.5703125" customWidth="1"/>
    <col min="5" max="5" width="1.5703125" customWidth="1"/>
    <col min="6" max="6" width="11" customWidth="1"/>
    <col min="7" max="7" width="9.28515625" customWidth="1"/>
    <col min="8" max="8" width="10.140625" customWidth="1"/>
    <col min="9" max="9" width="2" customWidth="1"/>
    <col min="10" max="10" width="9.5703125" customWidth="1"/>
    <col min="11" max="11" width="7.85546875" customWidth="1"/>
    <col min="12" max="12" width="2" customWidth="1"/>
    <col min="13" max="13" width="7.7109375" customWidth="1"/>
    <col min="14" max="14" width="3" customWidth="1"/>
    <col min="15" max="15" width="11.140625" customWidth="1"/>
    <col min="16" max="16" width="10.28515625" customWidth="1"/>
    <col min="17" max="17" width="2" customWidth="1"/>
    <col min="18" max="18" width="7.42578125" customWidth="1"/>
    <col min="19" max="19" width="11" customWidth="1"/>
    <col min="20" max="20" width="1.85546875" customWidth="1"/>
    <col min="21" max="21" width="6.7109375" customWidth="1"/>
    <col min="22" max="22" width="10.7109375" customWidth="1"/>
    <col min="23" max="23" width="20" customWidth="1"/>
    <col min="24" max="24" width="13.42578125" customWidth="1"/>
    <col min="25" max="26" width="10" customWidth="1"/>
  </cols>
  <sheetData>
    <row r="2" spans="1:27" ht="18.75">
      <c r="B2" s="18" t="s">
        <v>27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</row>
    <row r="4" spans="1:27" ht="15" customHeight="1">
      <c r="B4" s="6" t="s">
        <v>10</v>
      </c>
      <c r="C4" s="6"/>
      <c r="D4" s="4" t="s">
        <v>25</v>
      </c>
      <c r="E4" s="4"/>
      <c r="F4" s="43" t="s">
        <v>51</v>
      </c>
      <c r="G4" s="43"/>
      <c r="H4" s="43"/>
      <c r="I4" s="6"/>
      <c r="J4" s="43" t="s">
        <v>44</v>
      </c>
      <c r="K4" s="43"/>
      <c r="L4" s="43"/>
      <c r="M4" s="43"/>
      <c r="N4" s="6"/>
      <c r="O4" s="45" t="s">
        <v>49</v>
      </c>
      <c r="P4" s="45"/>
      <c r="Q4" s="15"/>
      <c r="R4" s="6"/>
      <c r="S4" s="6"/>
      <c r="T4" s="6"/>
      <c r="U4" s="43" t="s">
        <v>48</v>
      </c>
      <c r="V4" s="44"/>
      <c r="W4" s="44"/>
      <c r="X4" s="44"/>
      <c r="AA4" s="11"/>
    </row>
    <row r="5" spans="1:27" ht="18" customHeight="1">
      <c r="B5" s="3" t="s">
        <v>57</v>
      </c>
      <c r="C5" s="3"/>
      <c r="D5" s="4" t="s">
        <v>61</v>
      </c>
      <c r="E5" s="7"/>
      <c r="F5" s="47" t="s">
        <v>52</v>
      </c>
      <c r="G5" s="47"/>
      <c r="H5" s="4" t="s">
        <v>55</v>
      </c>
      <c r="I5" s="7"/>
      <c r="J5" s="4" t="s">
        <v>42</v>
      </c>
      <c r="K5" s="26" t="s">
        <v>43</v>
      </c>
      <c r="L5" s="7"/>
      <c r="M5" s="14" t="s">
        <v>41</v>
      </c>
      <c r="N5" s="7"/>
      <c r="O5" s="46"/>
      <c r="P5" s="46"/>
      <c r="Q5" s="15"/>
      <c r="R5" s="43" t="s">
        <v>22</v>
      </c>
      <c r="S5" s="43"/>
      <c r="T5" s="36"/>
      <c r="U5" s="14" t="s">
        <v>41</v>
      </c>
      <c r="V5" s="14" t="s">
        <v>45</v>
      </c>
      <c r="W5" s="14" t="s">
        <v>47</v>
      </c>
      <c r="X5" s="14" t="s">
        <v>46</v>
      </c>
    </row>
    <row r="6" spans="1:27">
      <c r="A6" s="20"/>
      <c r="B6" s="8"/>
      <c r="C6" s="17" t="s">
        <v>53</v>
      </c>
      <c r="D6" s="1" t="s">
        <v>5</v>
      </c>
      <c r="E6" s="1"/>
      <c r="F6" s="1" t="s">
        <v>21</v>
      </c>
      <c r="G6" s="1" t="s">
        <v>5</v>
      </c>
      <c r="H6" s="1" t="s">
        <v>5</v>
      </c>
      <c r="I6" s="9"/>
      <c r="J6" s="1" t="s">
        <v>5</v>
      </c>
      <c r="K6" s="1" t="s">
        <v>5</v>
      </c>
      <c r="L6" s="9"/>
      <c r="M6" s="1" t="s">
        <v>5</v>
      </c>
      <c r="N6" s="9"/>
      <c r="O6" s="1" t="s">
        <v>50</v>
      </c>
      <c r="P6" s="1" t="s">
        <v>23</v>
      </c>
      <c r="Q6" s="1"/>
      <c r="R6" s="1" t="s">
        <v>21</v>
      </c>
      <c r="S6" s="2" t="s">
        <v>5</v>
      </c>
      <c r="T6" s="2"/>
      <c r="U6" s="2" t="s">
        <v>5</v>
      </c>
      <c r="V6" s="2" t="s">
        <v>5</v>
      </c>
      <c r="W6" s="2" t="s">
        <v>5</v>
      </c>
      <c r="X6" s="2" t="s">
        <v>5</v>
      </c>
    </row>
    <row r="7" spans="1:27" ht="15.75" thickBot="1">
      <c r="A7" s="20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8" spans="1:27" ht="15.75" thickBot="1">
      <c r="B8" s="3" t="s">
        <v>29</v>
      </c>
      <c r="C8" s="3"/>
      <c r="D8" s="3"/>
      <c r="E8" s="3"/>
      <c r="F8" s="3"/>
      <c r="G8" s="3"/>
      <c r="H8" s="3"/>
      <c r="I8" s="3"/>
      <c r="J8" s="3"/>
      <c r="K8" s="6"/>
      <c r="L8" s="6"/>
      <c r="M8" s="6"/>
      <c r="N8" s="6"/>
      <c r="O8" s="6"/>
      <c r="P8" s="6"/>
      <c r="Q8" s="6"/>
      <c r="R8" s="21">
        <f>AVERAGE(R10:R60)</f>
        <v>4107.1261060857423</v>
      </c>
      <c r="S8" s="37" t="s">
        <v>54</v>
      </c>
      <c r="T8" s="10"/>
      <c r="U8" s="6"/>
      <c r="V8" s="6"/>
    </row>
    <row r="9" spans="1:27">
      <c r="B9" s="6"/>
      <c r="C9" s="3" t="s">
        <v>2</v>
      </c>
      <c r="D9" s="3"/>
      <c r="E9" s="3"/>
      <c r="F9" s="3"/>
      <c r="G9" s="3"/>
      <c r="H9" s="3"/>
      <c r="I9" s="3"/>
      <c r="J9" s="3"/>
      <c r="K9" s="6"/>
      <c r="L9" s="6"/>
      <c r="M9" s="6"/>
      <c r="N9" s="6"/>
      <c r="O9" s="6"/>
      <c r="P9" s="6"/>
      <c r="Q9" s="6"/>
      <c r="R9" s="6"/>
      <c r="S9" s="10"/>
      <c r="T9" s="10"/>
      <c r="U9" s="6"/>
      <c r="V9" s="6"/>
    </row>
    <row r="10" spans="1:27">
      <c r="B10" s="6"/>
      <c r="C10" s="6" t="s">
        <v>11</v>
      </c>
      <c r="D10" s="6">
        <f>D76</f>
        <v>3</v>
      </c>
      <c r="E10" s="6"/>
      <c r="F10" s="12">
        <f>((68.8*($F$76-F86))^2+((57.3-0.8*(($F$76+F86)/2-34))*($H$76-H86))^2)^0.5</f>
        <v>9.0556217280137759</v>
      </c>
      <c r="G10" s="31">
        <f>F10*5280</f>
        <v>47813.682723912738</v>
      </c>
      <c r="H10" s="31">
        <f t="shared" ref="H10:H15" si="0">D86</f>
        <v>135</v>
      </c>
      <c r="I10" s="12"/>
      <c r="J10" s="31">
        <f>(2*$F$67*D10+D10^2)^0.5</f>
        <v>11199.157512956053</v>
      </c>
      <c r="K10" s="10">
        <f>G10-J10</f>
        <v>36614.525210956686</v>
      </c>
      <c r="L10" s="13"/>
      <c r="M10" s="13">
        <f>($F$67^2+K10^2)^0.5-$F$67</f>
        <v>32.066906150430441</v>
      </c>
      <c r="N10" s="6"/>
      <c r="O10" s="19">
        <f t="shared" ref="O10:O24" si="1">SIGN(K10)*M10/H10</f>
        <v>0.2375326381513366</v>
      </c>
      <c r="P10" s="19">
        <v>0.2</v>
      </c>
      <c r="Q10" s="6"/>
      <c r="R10" s="13">
        <f>IF(ISBLANK(P10),"",S10/5280)</f>
        <v>4510.2900076733285</v>
      </c>
      <c r="S10" s="10">
        <f>IF(ISBLANK(P10),"",(-W10-(W10^2-4*V10*X10)^0.5)/2/V10)</f>
        <v>23814331.240515172</v>
      </c>
      <c r="T10" s="10"/>
      <c r="U10" s="13">
        <f>IF(ISBLANK(P10),"",H10*P10)</f>
        <v>27</v>
      </c>
      <c r="V10" s="10">
        <f>IF(ISBLANK(P10),"",-8*D10*U10+4*D10^2+4*U10^2)</f>
        <v>2304</v>
      </c>
      <c r="W10" s="30">
        <f>IF(ISBLANK(P10),"",-4*D10*U10-4*D10^2*U10-4*G10^2*D10-4*G10^2*U10+4*D10^4+4*U10^4)</f>
        <v>-274335665882.75897</v>
      </c>
      <c r="X10">
        <f>IF(ISBLANK(P10),"",-2*D10^2*U10^2+G10^4-2*G10^2*D10^2-2*G10^2*U10^2+D10^4+U10^4)</f>
        <v>5.22647047233374E+18</v>
      </c>
    </row>
    <row r="11" spans="1:27">
      <c r="B11" s="6"/>
      <c r="C11" s="6" t="s">
        <v>12</v>
      </c>
      <c r="D11" s="6">
        <f>D10</f>
        <v>3</v>
      </c>
      <c r="E11" s="6"/>
      <c r="F11" s="12">
        <f t="shared" ref="F11:F15" si="2">((68.8*($F$76-F87))^2+((57.3-0.8*(($F$76+F87)/2-34))*($H$76-H87))^2)^0.5</f>
        <v>7.7199717908549408</v>
      </c>
      <c r="G11" s="31">
        <f t="shared" ref="G11:G24" si="3">F11*5280</f>
        <v>40761.451055714089</v>
      </c>
      <c r="H11" s="31">
        <f t="shared" si="0"/>
        <v>25</v>
      </c>
      <c r="I11" s="12"/>
      <c r="J11" s="31">
        <f t="shared" ref="J11:J15" si="4">(2*$F$67*D11+D11^2)^0.5</f>
        <v>11199.157512956053</v>
      </c>
      <c r="K11" s="10">
        <f t="shared" ref="K11:K60" si="5">G11-J11</f>
        <v>29562.293542758038</v>
      </c>
      <c r="L11" s="13"/>
      <c r="M11" s="13">
        <f t="shared" ref="M11:M15" si="6">($F$67^2+K11^2)^0.5-$F$67</f>
        <v>20.90386601164937</v>
      </c>
      <c r="N11" s="6"/>
      <c r="O11" s="19">
        <f t="shared" si="1"/>
        <v>0.83615464046597476</v>
      </c>
      <c r="P11" s="19"/>
      <c r="Q11" s="6"/>
      <c r="R11" s="13" t="str">
        <f>IF(ISBLANK(P11),"",S11/5280)</f>
        <v/>
      </c>
      <c r="S11" s="10" t="str">
        <f t="shared" ref="S11:S15" si="7">IF(ISBLANK(P11),"",(-W11-(W11^2-4*V11*X11)^0.5)/2/V11)</f>
        <v/>
      </c>
      <c r="T11" s="10"/>
      <c r="U11" s="13" t="str">
        <f t="shared" ref="U11:U15" si="8">IF(ISBLANK(P11),"",H11*P11)</f>
        <v/>
      </c>
      <c r="V11" s="41" t="str">
        <f t="shared" ref="V11:V15" si="9">IF(ISBLANK(P11),"",-8*D11*U11+4*D11^2+4*U11^2)</f>
        <v/>
      </c>
      <c r="W11" s="30" t="str">
        <f t="shared" ref="W11:W15" si="10">IF(ISBLANK(P11),"",-4*D11*U11-4*D11^2*U11-4*G11^2*D11-4*G11^2*U11+4*D11^4+4*U11^4)</f>
        <v/>
      </c>
      <c r="X11" t="str">
        <f t="shared" ref="X11:X15" si="11">IF(ISBLANK(P11),"",-2*D11^2*U11^2+G11^4-2*G11^2*D11^2-2*G11^2*U11^2+D11^4+U11^4)</f>
        <v/>
      </c>
    </row>
    <row r="12" spans="1:27">
      <c r="B12" s="6"/>
      <c r="C12" s="6" t="s">
        <v>13</v>
      </c>
      <c r="D12" s="6">
        <f t="shared" ref="D12:D15" si="12">D11</f>
        <v>3</v>
      </c>
      <c r="E12" s="6"/>
      <c r="F12" s="12">
        <f t="shared" si="2"/>
        <v>8.2402821530806651</v>
      </c>
      <c r="G12" s="31">
        <f t="shared" si="3"/>
        <v>43508.689768265911</v>
      </c>
      <c r="H12" s="31">
        <f t="shared" si="0"/>
        <v>25</v>
      </c>
      <c r="I12" s="12"/>
      <c r="J12" s="31">
        <f t="shared" si="4"/>
        <v>11199.157512956053</v>
      </c>
      <c r="K12" s="10">
        <f t="shared" si="5"/>
        <v>32309.532255309859</v>
      </c>
      <c r="L12" s="13"/>
      <c r="M12" s="13">
        <f t="shared" si="6"/>
        <v>24.969604428857565</v>
      </c>
      <c r="N12" s="6"/>
      <c r="O12" s="19">
        <f t="shared" si="1"/>
        <v>0.99878417715430257</v>
      </c>
      <c r="P12" s="19">
        <v>1</v>
      </c>
      <c r="Q12" s="6"/>
      <c r="R12" s="13">
        <f t="shared" ref="R12:R24" si="13">IF(ISBLANK(P12),"",S12/5280)</f>
        <v>3955.4701597097724</v>
      </c>
      <c r="S12" s="10">
        <f t="shared" si="7"/>
        <v>20884882.443267599</v>
      </c>
      <c r="T12" s="10"/>
      <c r="U12" s="13">
        <f t="shared" si="8"/>
        <v>25</v>
      </c>
      <c r="V12" s="10">
        <f t="shared" si="9"/>
        <v>1936</v>
      </c>
      <c r="W12" s="30">
        <f t="shared" si="10"/>
        <v>-212015119935.33514</v>
      </c>
      <c r="X12">
        <f t="shared" si="11"/>
        <v>3.5834696388453637E+18</v>
      </c>
    </row>
    <row r="13" spans="1:27">
      <c r="B13" s="6"/>
      <c r="C13" s="6" t="s">
        <v>20</v>
      </c>
      <c r="D13" s="6">
        <f t="shared" si="12"/>
        <v>3</v>
      </c>
      <c r="E13" s="6"/>
      <c r="F13" s="12">
        <f t="shared" si="2"/>
        <v>18.658834488257092</v>
      </c>
      <c r="G13" s="31">
        <f t="shared" si="3"/>
        <v>98518.646097997451</v>
      </c>
      <c r="H13" s="31">
        <f t="shared" si="0"/>
        <v>130</v>
      </c>
      <c r="I13" s="12"/>
      <c r="J13" s="31">
        <f t="shared" si="4"/>
        <v>11199.157512956053</v>
      </c>
      <c r="K13" s="10">
        <f t="shared" si="5"/>
        <v>87319.488585041399</v>
      </c>
      <c r="L13" s="13"/>
      <c r="M13" s="13">
        <f t="shared" si="6"/>
        <v>182.37741359323263</v>
      </c>
      <c r="N13" s="6"/>
      <c r="O13" s="19">
        <f t="shared" si="1"/>
        <v>1.4029031814864048</v>
      </c>
      <c r="P13" s="19"/>
      <c r="Q13" s="6"/>
      <c r="R13" s="13" t="str">
        <f t="shared" si="13"/>
        <v/>
      </c>
      <c r="S13" s="10" t="str">
        <f t="shared" si="7"/>
        <v/>
      </c>
      <c r="T13" s="10"/>
      <c r="U13" s="13" t="str">
        <f t="shared" si="8"/>
        <v/>
      </c>
      <c r="V13" s="10" t="str">
        <f t="shared" si="9"/>
        <v/>
      </c>
      <c r="W13" s="39"/>
    </row>
    <row r="14" spans="1:27">
      <c r="B14" s="6"/>
      <c r="C14" s="6" t="s">
        <v>7</v>
      </c>
      <c r="D14" s="6">
        <f t="shared" si="12"/>
        <v>3</v>
      </c>
      <c r="E14" s="6"/>
      <c r="F14" s="12">
        <f t="shared" si="2"/>
        <v>17.829836589510609</v>
      </c>
      <c r="G14" s="31">
        <f t="shared" si="3"/>
        <v>94141.537192616015</v>
      </c>
      <c r="H14" s="31">
        <f t="shared" si="0"/>
        <v>182</v>
      </c>
      <c r="I14" s="12"/>
      <c r="J14" s="31">
        <f t="shared" si="4"/>
        <v>11199.157512956053</v>
      </c>
      <c r="K14" s="10">
        <f t="shared" si="5"/>
        <v>82942.379679659964</v>
      </c>
      <c r="L14" s="13"/>
      <c r="M14" s="13">
        <f t="shared" si="6"/>
        <v>164.55150304362178</v>
      </c>
      <c r="N14" s="6"/>
      <c r="O14" s="19">
        <f t="shared" si="1"/>
        <v>0.9041291376023175</v>
      </c>
      <c r="P14" s="19"/>
      <c r="Q14" s="6"/>
      <c r="R14" s="13" t="str">
        <f t="shared" si="13"/>
        <v/>
      </c>
      <c r="S14" s="10" t="str">
        <f t="shared" si="7"/>
        <v/>
      </c>
      <c r="T14" s="10"/>
      <c r="U14" s="13" t="str">
        <f t="shared" si="8"/>
        <v/>
      </c>
      <c r="V14" s="10" t="str">
        <f t="shared" si="9"/>
        <v/>
      </c>
      <c r="W14" s="30" t="str">
        <f t="shared" si="10"/>
        <v/>
      </c>
      <c r="X14" t="str">
        <f t="shared" si="11"/>
        <v/>
      </c>
    </row>
    <row r="15" spans="1:27">
      <c r="B15" s="6"/>
      <c r="C15" s="6" t="s">
        <v>6</v>
      </c>
      <c r="D15" s="6">
        <f t="shared" si="12"/>
        <v>3</v>
      </c>
      <c r="E15" s="6"/>
      <c r="F15" s="12">
        <f t="shared" si="2"/>
        <v>21.473491158097808</v>
      </c>
      <c r="G15" s="31">
        <f t="shared" si="3"/>
        <v>113380.03331475642</v>
      </c>
      <c r="H15" s="31">
        <f t="shared" si="0"/>
        <v>1314</v>
      </c>
      <c r="I15" s="12"/>
      <c r="J15" s="31">
        <f t="shared" si="4"/>
        <v>11199.157512956053</v>
      </c>
      <c r="K15" s="10">
        <f t="shared" si="5"/>
        <v>102180.87580180037</v>
      </c>
      <c r="L15" s="13"/>
      <c r="M15" s="13">
        <f t="shared" si="6"/>
        <v>249.73949386924505</v>
      </c>
      <c r="N15" s="6"/>
      <c r="O15" s="19">
        <f t="shared" si="1"/>
        <v>0.19006049761738589</v>
      </c>
      <c r="P15" s="19"/>
      <c r="Q15" s="6"/>
      <c r="R15" s="13" t="str">
        <f t="shared" si="13"/>
        <v/>
      </c>
      <c r="S15" s="10" t="str">
        <f t="shared" si="7"/>
        <v/>
      </c>
      <c r="T15" s="10"/>
      <c r="U15" s="13" t="str">
        <f t="shared" si="8"/>
        <v/>
      </c>
      <c r="V15" s="10" t="str">
        <f t="shared" si="9"/>
        <v/>
      </c>
      <c r="W15" s="30" t="str">
        <f t="shared" si="10"/>
        <v/>
      </c>
      <c r="X15" t="str">
        <f t="shared" si="11"/>
        <v/>
      </c>
    </row>
    <row r="16" spans="1:27">
      <c r="B16" s="6"/>
      <c r="C16" s="3" t="s">
        <v>0</v>
      </c>
      <c r="D16" s="16">
        <f>D15</f>
        <v>3</v>
      </c>
      <c r="E16" s="32"/>
      <c r="F16" s="12"/>
      <c r="G16" s="33"/>
      <c r="H16" s="34"/>
      <c r="I16" s="24"/>
      <c r="J16" s="31"/>
      <c r="K16" s="10"/>
      <c r="L16" s="23"/>
      <c r="M16" s="23"/>
      <c r="N16" s="16"/>
      <c r="O16" s="19"/>
      <c r="P16" s="24"/>
      <c r="Q16" s="16"/>
      <c r="R16" s="13"/>
      <c r="S16" s="10"/>
      <c r="T16" s="10"/>
      <c r="U16" s="13"/>
      <c r="V16" s="10"/>
      <c r="W16" s="30"/>
    </row>
    <row r="17" spans="2:24">
      <c r="B17" s="6"/>
      <c r="C17" s="6" t="s">
        <v>15</v>
      </c>
      <c r="D17" s="6">
        <f t="shared" ref="D17:D24" si="14">D16</f>
        <v>3</v>
      </c>
      <c r="E17" s="6"/>
      <c r="F17" s="12">
        <f t="shared" ref="F17:F24" si="15">((68.8*($F$76-F93))^2+((57.3-0.8*(($F$76+F93)/2-34))*($H$76-H93))^2)^0.5</f>
        <v>24.485674878808126</v>
      </c>
      <c r="G17" s="31">
        <f t="shared" si="3"/>
        <v>129284.3633601069</v>
      </c>
      <c r="H17" s="31">
        <f t="shared" ref="H17:H24" si="16">D93</f>
        <v>526</v>
      </c>
      <c r="I17" s="12"/>
      <c r="J17" s="31">
        <f t="shared" ref="J17:J24" si="17">(2*$F$67*D17+D17^2)^0.5</f>
        <v>11199.157512956053</v>
      </c>
      <c r="K17" s="10">
        <f t="shared" si="5"/>
        <v>118085.20584715085</v>
      </c>
      <c r="L17" s="13"/>
      <c r="M17" s="13">
        <f t="shared" ref="M17:M24" si="18">($F$67^2+K17^2)^0.5-$F$67</f>
        <v>333.53245281428099</v>
      </c>
      <c r="N17" s="6"/>
      <c r="O17" s="19">
        <f t="shared" si="1"/>
        <v>0.6340921156165038</v>
      </c>
      <c r="P17" s="19"/>
      <c r="Q17" s="6"/>
      <c r="R17" s="13" t="str">
        <f t="shared" si="13"/>
        <v/>
      </c>
      <c r="S17" s="10" t="str">
        <f t="shared" ref="S17:S24" si="19">IF(ISBLANK(P17),"",(-W17-(W17^2-4*V17*X17)^0.5)/2/V17)</f>
        <v/>
      </c>
      <c r="T17" s="10"/>
      <c r="U17" s="13" t="str">
        <f t="shared" ref="U17:U24" si="20">IF(ISBLANK(P17),"",H17*P17)</f>
        <v/>
      </c>
      <c r="V17" s="10" t="str">
        <f t="shared" ref="V17:V24" si="21">IF(ISBLANK(P17),"",-8*D17*U17+4*D17^2+4*U17^2)</f>
        <v/>
      </c>
      <c r="W17" s="30" t="str">
        <f t="shared" ref="W17:W24" si="22">IF(ISBLANK(P17),"",-4*D17*U17-4*D17^2*U17-4*G17^2*D17-4*G17^2*U17+4*D17^4+4*U17^4)</f>
        <v/>
      </c>
      <c r="X17" t="str">
        <f t="shared" ref="X17:X24" si="23">IF(ISBLANK(P17),"",-2*D17^2*U17^2+G17^4-2*G17^2*D17^2-2*G17^2*U17^2+D17^4+U17^4)</f>
        <v/>
      </c>
    </row>
    <row r="18" spans="2:24">
      <c r="B18" s="6"/>
      <c r="C18" t="s">
        <v>40</v>
      </c>
      <c r="D18" s="6">
        <f t="shared" si="14"/>
        <v>3</v>
      </c>
      <c r="F18" s="12">
        <f t="shared" si="15"/>
        <v>24.485674878808126</v>
      </c>
      <c r="G18" s="31">
        <f t="shared" si="3"/>
        <v>129284.3633601069</v>
      </c>
      <c r="H18" s="31">
        <f t="shared" si="16"/>
        <v>220</v>
      </c>
      <c r="I18" s="12"/>
      <c r="J18" s="31">
        <f t="shared" si="17"/>
        <v>11199.157512956053</v>
      </c>
      <c r="K18" s="10">
        <f t="shared" si="5"/>
        <v>118085.20584715085</v>
      </c>
      <c r="L18" s="13"/>
      <c r="M18" s="13">
        <f t="shared" si="18"/>
        <v>333.53245281428099</v>
      </c>
      <c r="N18" s="6"/>
      <c r="O18" s="19">
        <f t="shared" si="1"/>
        <v>1.5160566037012773</v>
      </c>
      <c r="P18" s="19"/>
      <c r="Q18" s="6"/>
      <c r="R18" s="13"/>
      <c r="S18" s="10" t="str">
        <f t="shared" si="19"/>
        <v/>
      </c>
      <c r="T18" s="10"/>
      <c r="U18" s="13" t="str">
        <f t="shared" si="20"/>
        <v/>
      </c>
      <c r="V18" s="10" t="str">
        <f t="shared" si="21"/>
        <v/>
      </c>
      <c r="W18" s="30" t="str">
        <f t="shared" si="22"/>
        <v/>
      </c>
      <c r="X18" t="str">
        <f t="shared" si="23"/>
        <v/>
      </c>
    </row>
    <row r="19" spans="2:24">
      <c r="B19" s="6"/>
      <c r="C19" s="6" t="s">
        <v>16</v>
      </c>
      <c r="D19" s="6">
        <f t="shared" si="14"/>
        <v>3</v>
      </c>
      <c r="E19" s="6"/>
      <c r="F19" s="12">
        <f t="shared" si="15"/>
        <v>24.883866344090421</v>
      </c>
      <c r="G19" s="31">
        <f t="shared" si="3"/>
        <v>131386.81429679741</v>
      </c>
      <c r="H19" s="31">
        <f t="shared" si="16"/>
        <v>525</v>
      </c>
      <c r="I19" s="12"/>
      <c r="J19" s="31">
        <f t="shared" si="17"/>
        <v>11199.157512956053</v>
      </c>
      <c r="K19" s="10">
        <f t="shared" si="5"/>
        <v>120187.65678384136</v>
      </c>
      <c r="L19" s="13"/>
      <c r="M19" s="13">
        <f t="shared" si="18"/>
        <v>345.51485737040639</v>
      </c>
      <c r="N19" s="6"/>
      <c r="O19" s="19">
        <f t="shared" si="1"/>
        <v>0.65812353784839317</v>
      </c>
      <c r="P19" s="19"/>
      <c r="Q19" s="6"/>
      <c r="R19" s="13" t="str">
        <f t="shared" si="13"/>
        <v/>
      </c>
      <c r="S19" s="10" t="str">
        <f t="shared" si="19"/>
        <v/>
      </c>
      <c r="T19" s="10"/>
      <c r="U19" s="13" t="str">
        <f t="shared" si="20"/>
        <v/>
      </c>
      <c r="V19" s="10" t="str">
        <f t="shared" si="21"/>
        <v/>
      </c>
      <c r="W19" s="30" t="str">
        <f t="shared" si="22"/>
        <v/>
      </c>
      <c r="X19" t="str">
        <f t="shared" si="23"/>
        <v/>
      </c>
    </row>
    <row r="20" spans="2:24">
      <c r="B20" s="6"/>
      <c r="C20" s="6" t="s">
        <v>17</v>
      </c>
      <c r="D20" s="6">
        <f t="shared" si="14"/>
        <v>3</v>
      </c>
      <c r="E20" s="6"/>
      <c r="F20" s="12">
        <f t="shared" si="15"/>
        <v>24.883866344090421</v>
      </c>
      <c r="G20" s="31">
        <f t="shared" si="3"/>
        <v>131386.81429679741</v>
      </c>
      <c r="H20" s="31">
        <f t="shared" si="16"/>
        <v>191</v>
      </c>
      <c r="I20" s="12"/>
      <c r="J20" s="31">
        <f t="shared" si="17"/>
        <v>11199.157512956053</v>
      </c>
      <c r="K20" s="10">
        <f t="shared" si="5"/>
        <v>120187.65678384136</v>
      </c>
      <c r="L20" s="13"/>
      <c r="M20" s="13">
        <f t="shared" si="18"/>
        <v>345.51485737040639</v>
      </c>
      <c r="N20" s="6"/>
      <c r="O20" s="19">
        <f t="shared" si="1"/>
        <v>1.8089783108398241</v>
      </c>
      <c r="P20" s="19"/>
      <c r="Q20" s="6"/>
      <c r="R20" s="13" t="str">
        <f t="shared" si="13"/>
        <v/>
      </c>
      <c r="S20" s="10" t="str">
        <f t="shared" si="19"/>
        <v/>
      </c>
      <c r="T20" s="10"/>
      <c r="U20" s="13" t="str">
        <f t="shared" si="20"/>
        <v/>
      </c>
      <c r="V20" s="10" t="str">
        <f t="shared" si="21"/>
        <v/>
      </c>
      <c r="W20" s="30" t="str">
        <f t="shared" si="22"/>
        <v/>
      </c>
      <c r="X20" t="str">
        <f t="shared" si="23"/>
        <v/>
      </c>
    </row>
    <row r="21" spans="2:24">
      <c r="B21" s="6"/>
      <c r="C21" s="6" t="s">
        <v>1</v>
      </c>
      <c r="D21" s="6">
        <f t="shared" si="14"/>
        <v>3</v>
      </c>
      <c r="E21" s="6"/>
      <c r="F21" s="12">
        <f t="shared" si="15"/>
        <v>24.777026495471354</v>
      </c>
      <c r="G21" s="31">
        <f t="shared" si="3"/>
        <v>130822.69989608874</v>
      </c>
      <c r="H21" s="31">
        <f t="shared" si="16"/>
        <v>340</v>
      </c>
      <c r="I21" s="12"/>
      <c r="J21" s="31">
        <f t="shared" si="17"/>
        <v>11199.157512956053</v>
      </c>
      <c r="K21" s="10">
        <f t="shared" si="5"/>
        <v>119623.54238313269</v>
      </c>
      <c r="L21" s="13"/>
      <c r="M21" s="13">
        <f t="shared" si="18"/>
        <v>342.27906920388341</v>
      </c>
      <c r="N21" s="6"/>
      <c r="O21" s="19">
        <f t="shared" si="1"/>
        <v>1.006703144717304</v>
      </c>
      <c r="P21" s="19"/>
      <c r="Q21" s="6"/>
      <c r="R21" s="13" t="str">
        <f t="shared" si="13"/>
        <v/>
      </c>
      <c r="S21" s="10" t="str">
        <f t="shared" si="19"/>
        <v/>
      </c>
      <c r="T21" s="10"/>
      <c r="U21" s="13" t="str">
        <f t="shared" si="20"/>
        <v/>
      </c>
      <c r="V21" s="10" t="str">
        <f t="shared" si="21"/>
        <v/>
      </c>
      <c r="W21" s="30" t="str">
        <f t="shared" si="22"/>
        <v/>
      </c>
      <c r="X21" t="str">
        <f t="shared" si="23"/>
        <v/>
      </c>
    </row>
    <row r="22" spans="2:24">
      <c r="B22" s="6"/>
      <c r="C22" s="6" t="s">
        <v>14</v>
      </c>
      <c r="D22" s="6">
        <f t="shared" si="14"/>
        <v>3</v>
      </c>
      <c r="E22" s="6"/>
      <c r="F22" s="12">
        <f t="shared" si="15"/>
        <v>25.17735990651888</v>
      </c>
      <c r="G22" s="31">
        <f t="shared" si="3"/>
        <v>132936.4603064197</v>
      </c>
      <c r="H22" s="31">
        <f t="shared" si="16"/>
        <v>853</v>
      </c>
      <c r="I22" s="12"/>
      <c r="J22" s="31">
        <f t="shared" si="17"/>
        <v>11199.157512956053</v>
      </c>
      <c r="K22" s="10">
        <f t="shared" si="5"/>
        <v>121737.30279346365</v>
      </c>
      <c r="L22" s="13"/>
      <c r="M22" s="13">
        <f t="shared" si="18"/>
        <v>354.48204976692796</v>
      </c>
      <c r="N22" s="6"/>
      <c r="O22" s="19">
        <f t="shared" si="1"/>
        <v>0.4155709844864337</v>
      </c>
      <c r="P22" s="19"/>
      <c r="Q22" s="6"/>
      <c r="R22" s="13" t="str">
        <f t="shared" si="13"/>
        <v/>
      </c>
      <c r="S22" s="10" t="str">
        <f t="shared" si="19"/>
        <v/>
      </c>
      <c r="T22" s="10"/>
      <c r="U22" s="13" t="str">
        <f t="shared" si="20"/>
        <v/>
      </c>
      <c r="V22" s="10" t="str">
        <f t="shared" si="21"/>
        <v/>
      </c>
      <c r="W22" s="30" t="str">
        <f t="shared" si="22"/>
        <v/>
      </c>
      <c r="X22" t="str">
        <f t="shared" si="23"/>
        <v/>
      </c>
    </row>
    <row r="23" spans="2:24">
      <c r="B23" s="6"/>
      <c r="C23" s="6" t="s">
        <v>9</v>
      </c>
      <c r="D23" s="6">
        <f t="shared" si="14"/>
        <v>3</v>
      </c>
      <c r="E23" s="6"/>
      <c r="F23" s="12">
        <f t="shared" si="15"/>
        <v>25.052290817298879</v>
      </c>
      <c r="G23" s="31">
        <f t="shared" si="3"/>
        <v>132276.09551533809</v>
      </c>
      <c r="H23" s="31">
        <f t="shared" si="16"/>
        <v>779</v>
      </c>
      <c r="I23" s="12"/>
      <c r="J23" s="31">
        <f t="shared" si="17"/>
        <v>11199.157512956053</v>
      </c>
      <c r="K23" s="10">
        <f t="shared" si="5"/>
        <v>121076.93800238204</v>
      </c>
      <c r="L23" s="13"/>
      <c r="M23" s="13">
        <f t="shared" si="18"/>
        <v>350.64673229679465</v>
      </c>
      <c r="N23" s="6"/>
      <c r="O23" s="19">
        <f t="shared" si="1"/>
        <v>0.45012417496379287</v>
      </c>
      <c r="P23" s="19"/>
      <c r="Q23" s="6"/>
      <c r="R23" s="13" t="str">
        <f t="shared" si="13"/>
        <v/>
      </c>
      <c r="S23" s="10" t="str">
        <f t="shared" si="19"/>
        <v/>
      </c>
      <c r="T23" s="10"/>
      <c r="U23" s="13" t="str">
        <f t="shared" si="20"/>
        <v/>
      </c>
      <c r="V23" s="10" t="str">
        <f t="shared" si="21"/>
        <v/>
      </c>
      <c r="W23" s="30" t="str">
        <f t="shared" si="22"/>
        <v/>
      </c>
      <c r="X23" t="str">
        <f t="shared" si="23"/>
        <v/>
      </c>
    </row>
    <row r="24" spans="2:24">
      <c r="B24" s="6"/>
      <c r="C24" s="6" t="s">
        <v>8</v>
      </c>
      <c r="D24" s="6">
        <f t="shared" si="14"/>
        <v>3</v>
      </c>
      <c r="E24" s="6"/>
      <c r="F24" s="12">
        <f t="shared" si="15"/>
        <v>38.787456143630436</v>
      </c>
      <c r="G24" s="31">
        <f t="shared" si="3"/>
        <v>204797.76843836872</v>
      </c>
      <c r="H24" s="31">
        <f t="shared" si="16"/>
        <v>2574</v>
      </c>
      <c r="I24" s="12"/>
      <c r="J24" s="31">
        <f t="shared" si="17"/>
        <v>11199.157512956053</v>
      </c>
      <c r="K24" s="10">
        <f t="shared" si="5"/>
        <v>193598.61092541265</v>
      </c>
      <c r="L24" s="13"/>
      <c r="M24" s="13">
        <f t="shared" si="18"/>
        <v>896.49060198664665</v>
      </c>
      <c r="N24" s="6"/>
      <c r="O24" s="19">
        <f t="shared" si="1"/>
        <v>0.34828694715875941</v>
      </c>
      <c r="P24" s="19"/>
      <c r="Q24" s="6"/>
      <c r="R24" s="13" t="str">
        <f t="shared" si="13"/>
        <v/>
      </c>
      <c r="S24" s="10" t="str">
        <f t="shared" si="19"/>
        <v/>
      </c>
      <c r="T24" s="10"/>
      <c r="U24" s="13" t="str">
        <f t="shared" si="20"/>
        <v/>
      </c>
      <c r="V24" s="10" t="str">
        <f t="shared" si="21"/>
        <v/>
      </c>
      <c r="W24" s="30" t="str">
        <f t="shared" si="22"/>
        <v/>
      </c>
      <c r="X24" t="str">
        <f t="shared" si="23"/>
        <v/>
      </c>
    </row>
    <row r="25" spans="2:24">
      <c r="B25" s="6"/>
      <c r="C25" s="6"/>
      <c r="D25" s="6"/>
      <c r="E25" s="6"/>
      <c r="F25" s="12"/>
      <c r="G25" s="31"/>
      <c r="H25" s="31"/>
      <c r="I25" s="12"/>
      <c r="J25" s="31"/>
      <c r="K25" s="10"/>
      <c r="L25" s="13"/>
      <c r="M25" s="13"/>
      <c r="N25" s="6"/>
      <c r="O25" s="19"/>
      <c r="P25" s="19"/>
      <c r="Q25" s="6"/>
      <c r="R25" s="13"/>
      <c r="S25" s="10"/>
      <c r="T25" s="10"/>
      <c r="U25" s="13"/>
      <c r="V25" s="10"/>
      <c r="W25" s="30"/>
    </row>
    <row r="26" spans="2:24">
      <c r="B26" s="3" t="s">
        <v>60</v>
      </c>
      <c r="C26" s="6"/>
      <c r="D26" s="6"/>
      <c r="E26" s="6"/>
      <c r="F26" s="12"/>
      <c r="G26" s="31"/>
      <c r="H26" s="31"/>
      <c r="I26" s="12"/>
      <c r="J26" s="31"/>
      <c r="K26" s="10"/>
      <c r="L26" s="13"/>
      <c r="M26" s="13"/>
      <c r="N26" s="6"/>
      <c r="O26" s="19"/>
      <c r="P26" s="19"/>
      <c r="Q26" s="6"/>
      <c r="R26" s="13"/>
      <c r="S26" s="10"/>
      <c r="T26" s="10"/>
      <c r="U26" s="13"/>
      <c r="V26" s="10"/>
      <c r="W26" s="30"/>
    </row>
    <row r="27" spans="2:24">
      <c r="B27" s="6"/>
      <c r="C27" s="3" t="s">
        <v>2</v>
      </c>
      <c r="D27" s="3"/>
      <c r="E27" s="3"/>
      <c r="F27" s="3"/>
      <c r="G27" s="3"/>
      <c r="H27" s="3"/>
      <c r="I27" s="3"/>
      <c r="J27" s="3"/>
      <c r="K27" s="6"/>
      <c r="L27" s="6"/>
      <c r="M27" s="6"/>
      <c r="N27" s="6"/>
      <c r="O27" s="6"/>
      <c r="P27" s="6"/>
      <c r="Q27" s="6"/>
      <c r="R27" s="6"/>
      <c r="S27" s="10"/>
      <c r="T27" s="10"/>
      <c r="U27" s="6"/>
      <c r="V27" s="6"/>
    </row>
    <row r="28" spans="2:24">
      <c r="B28" s="6"/>
      <c r="C28" s="6" t="s">
        <v>11</v>
      </c>
      <c r="D28" s="6">
        <f>$D$78</f>
        <v>21</v>
      </c>
      <c r="E28" s="6"/>
      <c r="F28" s="12">
        <f>((68.8*($F$78-F86))^2+((57.3-0.8*(($F$78+F86)/2-34))*($H$78-H86))^2)^0.5</f>
        <v>9.0556217280137759</v>
      </c>
      <c r="G28" s="31">
        <f>F28*5280</f>
        <v>47813.682723912738</v>
      </c>
      <c r="H28" s="31">
        <f>D86</f>
        <v>135</v>
      </c>
      <c r="I28" s="12"/>
      <c r="J28" s="31">
        <f>(2*$F$67*D28+D28^2)^0.5</f>
        <v>29630.192051351944</v>
      </c>
      <c r="K28" s="10">
        <f>G28-J28</f>
        <v>18183.490672560794</v>
      </c>
      <c r="L28" s="13"/>
      <c r="M28" s="13">
        <f>($F$67^2+K28^2)^0.5-$F$67</f>
        <v>7.9086984023451805</v>
      </c>
      <c r="N28" s="6"/>
      <c r="O28" s="19">
        <f t="shared" ref="O28:O33" si="24">SIGN(K28)*M28/H28</f>
        <v>5.8582951128482816E-2</v>
      </c>
      <c r="P28" s="19"/>
      <c r="Q28" s="6"/>
      <c r="R28" s="13" t="str">
        <f>IF(ISBLANK(P28),"",S28/5280)</f>
        <v/>
      </c>
      <c r="S28" s="10" t="str">
        <f>IF(ISBLANK(P28),"",(-W28-(W28^2-4*V28*X28)^0.5)/2/V28)</f>
        <v/>
      </c>
      <c r="T28" s="10"/>
      <c r="U28" s="13" t="str">
        <f>IF(ISBLANK(P28),"",H28*P28)</f>
        <v/>
      </c>
      <c r="V28" s="10" t="str">
        <f>IF(ISBLANK(P28),"",-8*D28*U28+4*D28^2+4*U28^2)</f>
        <v/>
      </c>
      <c r="W28" s="30" t="str">
        <f>IF(ISBLANK(P28),"",-4*D28*U28-4*D28^2*U28-4*G28^2*D28-4*G28^2*U28+4*D28^4+4*U28^4)</f>
        <v/>
      </c>
      <c r="X28" t="str">
        <f>IF(ISBLANK(P28),"",-2*D28^2*U28^2+G28^4-2*G28^2*D28^2-2*G28^2*U28^2+D28^4+U28^4)</f>
        <v/>
      </c>
    </row>
    <row r="29" spans="2:24">
      <c r="B29" s="6"/>
      <c r="C29" s="6" t="s">
        <v>12</v>
      </c>
      <c r="D29" s="6">
        <f>D28</f>
        <v>21</v>
      </c>
      <c r="E29" s="6"/>
      <c r="F29" s="12">
        <f t="shared" ref="F29:F42" si="25">((68.8*($F$78-F87))^2+((57.3-0.8*(($F$78+F87)/2-34))*($H$78-H87))^2)^0.5</f>
        <v>7.7199717908549408</v>
      </c>
      <c r="G29" s="31">
        <f t="shared" ref="G29:G33" si="26">F29*5280</f>
        <v>40761.451055714089</v>
      </c>
      <c r="H29" s="31">
        <f t="shared" ref="H29:H42" si="27">D87</f>
        <v>25</v>
      </c>
      <c r="I29" s="12"/>
      <c r="J29" s="31">
        <f t="shared" ref="J29:J33" si="28">(2*$F$67*D29+D29^2)^0.5</f>
        <v>29630.192051351944</v>
      </c>
      <c r="K29" s="10">
        <f t="shared" ref="K29:K33" si="29">G29-J29</f>
        <v>11131.259004362146</v>
      </c>
      <c r="L29" s="13"/>
      <c r="M29" s="13">
        <f t="shared" ref="M29:M33" si="30">($F$67^2+K29^2)^0.5-$F$67</f>
        <v>2.9637333378195763</v>
      </c>
      <c r="N29" s="6"/>
      <c r="O29" s="19">
        <f t="shared" si="24"/>
        <v>0.11854933351278304</v>
      </c>
      <c r="P29" s="19"/>
      <c r="Q29" s="6"/>
      <c r="R29" s="13" t="str">
        <f>IF(ISBLANK(P29),"",S29/5280)</f>
        <v/>
      </c>
      <c r="S29" s="10" t="str">
        <f t="shared" ref="S29:S33" si="31">IF(ISBLANK(P29),"",(-W29-(W29^2-4*V29*X29)^0.5)/2/V29)</f>
        <v/>
      </c>
      <c r="T29" s="10"/>
      <c r="U29" s="13" t="str">
        <f t="shared" ref="U29:U33" si="32">IF(ISBLANK(P29),"",H29*P29)</f>
        <v/>
      </c>
      <c r="V29" s="41" t="str">
        <f t="shared" ref="V29:V33" si="33">IF(ISBLANK(P29),"",-8*D29*U29+4*D29^2+4*U29^2)</f>
        <v/>
      </c>
      <c r="W29" s="30" t="str">
        <f t="shared" ref="W29:W30" si="34">IF(ISBLANK(P29),"",-4*D29*U29-4*D29^2*U29-4*G29^2*D29-4*G29^2*U29+4*D29^4+4*U29^4)</f>
        <v/>
      </c>
      <c r="X29" t="str">
        <f t="shared" ref="X29:X30" si="35">IF(ISBLANK(P29),"",-2*D29^2*U29^2+G29^4-2*G29^2*D29^2-2*G29^2*U29^2+D29^4+U29^4)</f>
        <v/>
      </c>
    </row>
    <row r="30" spans="2:24">
      <c r="B30" s="6"/>
      <c r="C30" s="6" t="s">
        <v>13</v>
      </c>
      <c r="D30" s="6">
        <f t="shared" ref="D30:D33" si="36">D29</f>
        <v>21</v>
      </c>
      <c r="E30" s="6"/>
      <c r="F30" s="12">
        <f t="shared" si="25"/>
        <v>8.2402821530806651</v>
      </c>
      <c r="G30" s="31">
        <f t="shared" si="26"/>
        <v>43508.689768265911</v>
      </c>
      <c r="H30" s="31">
        <f t="shared" si="27"/>
        <v>25</v>
      </c>
      <c r="I30" s="12"/>
      <c r="J30" s="31">
        <f t="shared" si="28"/>
        <v>29630.192051351944</v>
      </c>
      <c r="K30" s="10">
        <f t="shared" si="29"/>
        <v>13878.497716913967</v>
      </c>
      <c r="L30" s="13"/>
      <c r="M30" s="13">
        <f t="shared" si="30"/>
        <v>4.6071828491985798</v>
      </c>
      <c r="N30" s="6"/>
      <c r="O30" s="19">
        <f t="shared" si="24"/>
        <v>0.18428731396794318</v>
      </c>
      <c r="P30" s="19">
        <v>0.2</v>
      </c>
      <c r="Q30" s="6"/>
      <c r="R30" s="13">
        <f t="shared" ref="R30:R33" si="37">IF(ISBLANK(P30),"",S30/5280)</f>
        <v>3855.6181508741256</v>
      </c>
      <c r="S30" s="10">
        <f t="shared" si="31"/>
        <v>20357663.836615384</v>
      </c>
      <c r="T30" s="10"/>
      <c r="U30" s="13">
        <f t="shared" si="32"/>
        <v>5</v>
      </c>
      <c r="V30" s="10">
        <f t="shared" si="33"/>
        <v>1024</v>
      </c>
      <c r="W30" s="30">
        <f t="shared" si="34"/>
        <v>-196871861692.52551</v>
      </c>
      <c r="X30">
        <f t="shared" si="35"/>
        <v>3.5834702748952018E+18</v>
      </c>
    </row>
    <row r="31" spans="2:24">
      <c r="B31" s="6"/>
      <c r="C31" s="6" t="s">
        <v>20</v>
      </c>
      <c r="D31" s="6">
        <f t="shared" si="36"/>
        <v>21</v>
      </c>
      <c r="E31" s="6"/>
      <c r="F31" s="12">
        <f t="shared" si="25"/>
        <v>18.658834488257092</v>
      </c>
      <c r="G31" s="31">
        <f t="shared" si="26"/>
        <v>98518.646097997451</v>
      </c>
      <c r="H31" s="31">
        <f t="shared" si="27"/>
        <v>130</v>
      </c>
      <c r="I31" s="12"/>
      <c r="J31" s="31">
        <f t="shared" si="28"/>
        <v>29630.192051351944</v>
      </c>
      <c r="K31" s="10">
        <f t="shared" si="29"/>
        <v>68888.454046645507</v>
      </c>
      <c r="L31" s="13"/>
      <c r="M31" s="13">
        <f t="shared" si="30"/>
        <v>113.51213135197759</v>
      </c>
      <c r="N31" s="6"/>
      <c r="O31" s="19">
        <f t="shared" si="24"/>
        <v>0.87317024116905839</v>
      </c>
      <c r="P31" s="19"/>
      <c r="Q31" s="6"/>
      <c r="R31" s="13" t="str">
        <f t="shared" si="37"/>
        <v/>
      </c>
      <c r="S31" s="10" t="str">
        <f t="shared" si="31"/>
        <v/>
      </c>
      <c r="T31" s="10"/>
      <c r="U31" s="13" t="str">
        <f t="shared" si="32"/>
        <v/>
      </c>
      <c r="V31" s="10" t="str">
        <f t="shared" si="33"/>
        <v/>
      </c>
      <c r="W31" s="39"/>
    </row>
    <row r="32" spans="2:24">
      <c r="B32" s="6"/>
      <c r="C32" s="6" t="s">
        <v>7</v>
      </c>
      <c r="D32" s="6">
        <f t="shared" si="36"/>
        <v>21</v>
      </c>
      <c r="E32" s="6"/>
      <c r="F32" s="12">
        <f t="shared" si="25"/>
        <v>17.829836589510609</v>
      </c>
      <c r="G32" s="31">
        <f t="shared" si="26"/>
        <v>94141.537192616015</v>
      </c>
      <c r="H32" s="31">
        <f t="shared" si="27"/>
        <v>182</v>
      </c>
      <c r="I32" s="12"/>
      <c r="J32" s="31">
        <f t="shared" si="28"/>
        <v>29630.192051351944</v>
      </c>
      <c r="K32" s="10">
        <f t="shared" si="29"/>
        <v>64511.345141264072</v>
      </c>
      <c r="L32" s="13"/>
      <c r="M32" s="13">
        <f t="shared" si="30"/>
        <v>99.545524932444096</v>
      </c>
      <c r="N32" s="6"/>
      <c r="O32" s="19">
        <f t="shared" si="24"/>
        <v>0.5469534336947478</v>
      </c>
      <c r="P32" s="19"/>
      <c r="Q32" s="6"/>
      <c r="R32" s="13" t="str">
        <f t="shared" si="37"/>
        <v/>
      </c>
      <c r="S32" s="10" t="str">
        <f t="shared" si="31"/>
        <v/>
      </c>
      <c r="T32" s="10"/>
      <c r="U32" s="13" t="str">
        <f t="shared" si="32"/>
        <v/>
      </c>
      <c r="V32" s="10" t="str">
        <f t="shared" si="33"/>
        <v/>
      </c>
      <c r="W32" s="30" t="str">
        <f t="shared" ref="W32:W33" si="38">IF(ISBLANK(P32),"",-4*D32*U32-4*D32^2*U32-4*G32^2*D32-4*G32^2*U32+4*D32^4+4*U32^4)</f>
        <v/>
      </c>
      <c r="X32" t="str">
        <f t="shared" ref="X32:X33" si="39">IF(ISBLANK(P32),"",-2*D32^2*U32^2+G32^4-2*G32^2*D32^2-2*G32^2*U32^2+D32^4+U32^4)</f>
        <v/>
      </c>
    </row>
    <row r="33" spans="2:24">
      <c r="B33" s="6"/>
      <c r="C33" s="6" t="s">
        <v>6</v>
      </c>
      <c r="D33" s="6">
        <f t="shared" si="36"/>
        <v>21</v>
      </c>
      <c r="E33" s="6"/>
      <c r="F33" s="12">
        <f t="shared" si="25"/>
        <v>21.473491158097808</v>
      </c>
      <c r="G33" s="31">
        <f t="shared" si="26"/>
        <v>113380.03331475642</v>
      </c>
      <c r="H33" s="31">
        <f t="shared" si="27"/>
        <v>1314</v>
      </c>
      <c r="I33" s="12"/>
      <c r="J33" s="31">
        <f t="shared" si="28"/>
        <v>29630.192051351944</v>
      </c>
      <c r="K33" s="10">
        <f t="shared" si="29"/>
        <v>83749.84126340448</v>
      </c>
      <c r="L33" s="13"/>
      <c r="M33" s="13">
        <f t="shared" si="30"/>
        <v>167.77097265422344</v>
      </c>
      <c r="N33" s="6"/>
      <c r="O33" s="19">
        <f t="shared" si="24"/>
        <v>0.12767958345070277</v>
      </c>
      <c r="P33" s="19"/>
      <c r="Q33" s="6"/>
      <c r="R33" s="13" t="str">
        <f t="shared" si="37"/>
        <v/>
      </c>
      <c r="S33" s="10" t="str">
        <f t="shared" si="31"/>
        <v/>
      </c>
      <c r="T33" s="10"/>
      <c r="U33" s="13" t="str">
        <f t="shared" si="32"/>
        <v/>
      </c>
      <c r="V33" s="10" t="str">
        <f t="shared" si="33"/>
        <v/>
      </c>
      <c r="W33" s="30" t="str">
        <f t="shared" si="38"/>
        <v/>
      </c>
      <c r="X33" t="str">
        <f t="shared" si="39"/>
        <v/>
      </c>
    </row>
    <row r="34" spans="2:24">
      <c r="B34" s="6"/>
      <c r="C34" s="3" t="s">
        <v>0</v>
      </c>
      <c r="D34" s="16">
        <f>D33</f>
        <v>21</v>
      </c>
      <c r="E34" s="32"/>
      <c r="F34" s="12"/>
      <c r="G34" s="33"/>
      <c r="H34" s="31"/>
      <c r="I34" s="24"/>
      <c r="J34" s="31"/>
      <c r="K34" s="10"/>
      <c r="L34" s="23"/>
      <c r="M34" s="23"/>
      <c r="N34" s="16"/>
      <c r="O34" s="19"/>
      <c r="P34" s="24"/>
      <c r="Q34" s="16"/>
      <c r="R34" s="13"/>
      <c r="S34" s="10"/>
      <c r="T34" s="10"/>
      <c r="U34" s="13"/>
      <c r="V34" s="10"/>
      <c r="W34" s="30"/>
    </row>
    <row r="35" spans="2:24">
      <c r="B35" s="6"/>
      <c r="C35" s="6" t="s">
        <v>15</v>
      </c>
      <c r="D35" s="6">
        <f t="shared" ref="D35:D42" si="40">D34</f>
        <v>21</v>
      </c>
      <c r="E35" s="6"/>
      <c r="F35" s="12">
        <f t="shared" si="25"/>
        <v>24.485674878808126</v>
      </c>
      <c r="G35" s="31">
        <f t="shared" ref="G35:G42" si="41">F35*5280</f>
        <v>129284.3633601069</v>
      </c>
      <c r="H35" s="31">
        <f t="shared" si="27"/>
        <v>526</v>
      </c>
      <c r="I35" s="12"/>
      <c r="J35" s="31">
        <f t="shared" ref="J35:J42" si="42">(2*$F$67*D35+D35^2)^0.5</f>
        <v>29630.192051351944</v>
      </c>
      <c r="K35" s="10">
        <f t="shared" ref="K35:K42" si="43">G35-J35</f>
        <v>99654.171308754958</v>
      </c>
      <c r="L35" s="13"/>
      <c r="M35" s="13">
        <f t="shared" ref="M35:M42" si="44">($F$67^2+K35^2)^0.5-$F$67</f>
        <v>237.54127135872841</v>
      </c>
      <c r="N35" s="6"/>
      <c r="O35" s="19">
        <f t="shared" ref="O35:O42" si="45">SIGN(K35)*M35/H35</f>
        <v>0.45159937520670801</v>
      </c>
      <c r="P35" s="19"/>
      <c r="Q35" s="6"/>
      <c r="R35" s="13" t="str">
        <f t="shared" ref="R35:R42" si="46">IF(ISBLANK(P35),"",S35/5280)</f>
        <v/>
      </c>
      <c r="S35" s="10" t="str">
        <f t="shared" ref="S35:S42" si="47">IF(ISBLANK(P35),"",(-W35-(W35^2-4*V35*X35)^0.5)/2/V35)</f>
        <v/>
      </c>
      <c r="T35" s="10"/>
      <c r="U35" s="13" t="str">
        <f t="shared" ref="U35:U42" si="48">IF(ISBLANK(P35),"",H35*P35)</f>
        <v/>
      </c>
      <c r="V35" s="10" t="str">
        <f t="shared" ref="V35:V42" si="49">IF(ISBLANK(P35),"",-8*D35*U35+4*D35^2+4*U35^2)</f>
        <v/>
      </c>
      <c r="W35" s="30" t="str">
        <f t="shared" ref="W35:W42" si="50">IF(ISBLANK(P35),"",-4*D35*U35-4*D35^2*U35-4*G35^2*D35-4*G35^2*U35+4*D35^4+4*U35^4)</f>
        <v/>
      </c>
      <c r="X35" t="str">
        <f t="shared" ref="X35:X42" si="51">IF(ISBLANK(P35),"",-2*D35^2*U35^2+G35^4-2*G35^2*D35^2-2*G35^2*U35^2+D35^4+U35^4)</f>
        <v/>
      </c>
    </row>
    <row r="36" spans="2:24">
      <c r="B36" s="6"/>
      <c r="C36" t="s">
        <v>40</v>
      </c>
      <c r="D36" s="6">
        <f t="shared" si="40"/>
        <v>21</v>
      </c>
      <c r="F36" s="12">
        <f t="shared" si="25"/>
        <v>24.485674878808126</v>
      </c>
      <c r="G36" s="31">
        <f t="shared" si="41"/>
        <v>129284.3633601069</v>
      </c>
      <c r="H36" s="31">
        <f t="shared" si="27"/>
        <v>220</v>
      </c>
      <c r="I36" s="12"/>
      <c r="J36" s="31">
        <f t="shared" si="42"/>
        <v>29630.192051351944</v>
      </c>
      <c r="K36" s="10">
        <f t="shared" si="43"/>
        <v>99654.171308754958</v>
      </c>
      <c r="L36" s="13"/>
      <c r="M36" s="13">
        <f t="shared" si="44"/>
        <v>237.54127135872841</v>
      </c>
      <c r="N36" s="6"/>
      <c r="O36" s="19">
        <f t="shared" si="45"/>
        <v>1.0797330516305836</v>
      </c>
      <c r="P36" s="19"/>
      <c r="Q36" s="6"/>
      <c r="R36" s="13" t="str">
        <f t="shared" si="46"/>
        <v/>
      </c>
      <c r="S36" s="10" t="str">
        <f t="shared" si="47"/>
        <v/>
      </c>
      <c r="T36" s="10"/>
      <c r="U36" s="13" t="str">
        <f t="shared" si="48"/>
        <v/>
      </c>
      <c r="V36" s="10" t="str">
        <f t="shared" si="49"/>
        <v/>
      </c>
      <c r="W36" s="30" t="str">
        <f t="shared" si="50"/>
        <v/>
      </c>
      <c r="X36" t="str">
        <f t="shared" si="51"/>
        <v/>
      </c>
    </row>
    <row r="37" spans="2:24">
      <c r="B37" s="6"/>
      <c r="C37" s="6" t="s">
        <v>16</v>
      </c>
      <c r="D37" s="6">
        <f t="shared" si="40"/>
        <v>21</v>
      </c>
      <c r="E37" s="6"/>
      <c r="F37" s="12">
        <f t="shared" si="25"/>
        <v>24.883866344090421</v>
      </c>
      <c r="G37" s="31">
        <f t="shared" si="41"/>
        <v>131386.81429679741</v>
      </c>
      <c r="H37" s="31">
        <f t="shared" si="27"/>
        <v>525</v>
      </c>
      <c r="I37" s="12"/>
      <c r="J37" s="31">
        <f t="shared" si="42"/>
        <v>29630.192051351944</v>
      </c>
      <c r="K37" s="10">
        <f t="shared" si="43"/>
        <v>101756.62224544547</v>
      </c>
      <c r="L37" s="13"/>
      <c r="M37" s="13">
        <f t="shared" si="44"/>
        <v>247.66998166963458</v>
      </c>
      <c r="N37" s="6"/>
      <c r="O37" s="19">
        <f t="shared" si="45"/>
        <v>0.47175234603739918</v>
      </c>
      <c r="P37" s="19"/>
      <c r="Q37" s="6"/>
      <c r="R37" s="13" t="str">
        <f t="shared" si="46"/>
        <v/>
      </c>
      <c r="S37" s="10" t="str">
        <f t="shared" si="47"/>
        <v/>
      </c>
      <c r="T37" s="10"/>
      <c r="U37" s="13" t="str">
        <f t="shared" si="48"/>
        <v/>
      </c>
      <c r="V37" s="10" t="str">
        <f t="shared" si="49"/>
        <v/>
      </c>
      <c r="W37" s="30" t="str">
        <f t="shared" si="50"/>
        <v/>
      </c>
      <c r="X37" t="str">
        <f t="shared" si="51"/>
        <v/>
      </c>
    </row>
    <row r="38" spans="2:24">
      <c r="B38" s="6"/>
      <c r="C38" s="6" t="s">
        <v>17</v>
      </c>
      <c r="D38" s="6">
        <f t="shared" si="40"/>
        <v>21</v>
      </c>
      <c r="E38" s="6"/>
      <c r="F38" s="12">
        <f t="shared" si="25"/>
        <v>24.883866344090421</v>
      </c>
      <c r="G38" s="31">
        <f t="shared" si="41"/>
        <v>131386.81429679741</v>
      </c>
      <c r="H38" s="31">
        <f t="shared" si="27"/>
        <v>191</v>
      </c>
      <c r="I38" s="12"/>
      <c r="J38" s="31">
        <f t="shared" si="42"/>
        <v>29630.192051351944</v>
      </c>
      <c r="K38" s="10">
        <f t="shared" si="43"/>
        <v>101756.62224544547</v>
      </c>
      <c r="L38" s="13"/>
      <c r="M38" s="13">
        <f t="shared" si="44"/>
        <v>247.66998166963458</v>
      </c>
      <c r="N38" s="6"/>
      <c r="O38" s="19">
        <f t="shared" si="45"/>
        <v>1.2967014747101286</v>
      </c>
      <c r="P38" s="19"/>
      <c r="Q38" s="6"/>
      <c r="R38" s="13" t="str">
        <f t="shared" si="46"/>
        <v/>
      </c>
      <c r="S38" s="10" t="str">
        <f t="shared" si="47"/>
        <v/>
      </c>
      <c r="T38" s="10"/>
      <c r="U38" s="13" t="str">
        <f t="shared" si="48"/>
        <v/>
      </c>
      <c r="V38" s="10" t="str">
        <f t="shared" si="49"/>
        <v/>
      </c>
      <c r="W38" s="30" t="str">
        <f t="shared" si="50"/>
        <v/>
      </c>
      <c r="X38" t="str">
        <f t="shared" si="51"/>
        <v/>
      </c>
    </row>
    <row r="39" spans="2:24">
      <c r="B39" s="6"/>
      <c r="C39" s="6" t="s">
        <v>1</v>
      </c>
      <c r="D39" s="6">
        <f t="shared" si="40"/>
        <v>21</v>
      </c>
      <c r="E39" s="6"/>
      <c r="F39" s="12">
        <f t="shared" si="25"/>
        <v>24.777026495471354</v>
      </c>
      <c r="G39" s="31">
        <f t="shared" si="41"/>
        <v>130822.69989608874</v>
      </c>
      <c r="H39" s="31">
        <f t="shared" si="27"/>
        <v>340</v>
      </c>
      <c r="I39" s="12"/>
      <c r="J39" s="31">
        <f t="shared" si="42"/>
        <v>29630.192051351944</v>
      </c>
      <c r="K39" s="10">
        <f t="shared" si="43"/>
        <v>101192.5078447368</v>
      </c>
      <c r="L39" s="13"/>
      <c r="M39" s="13">
        <f t="shared" si="44"/>
        <v>244.9315630197525</v>
      </c>
      <c r="N39" s="6"/>
      <c r="O39" s="19">
        <f t="shared" si="45"/>
        <v>0.72038695005809561</v>
      </c>
      <c r="P39" s="19"/>
      <c r="Q39" s="6"/>
      <c r="R39" s="13" t="str">
        <f t="shared" si="46"/>
        <v/>
      </c>
      <c r="S39" s="10" t="str">
        <f t="shared" si="47"/>
        <v/>
      </c>
      <c r="T39" s="10"/>
      <c r="U39" s="13" t="str">
        <f t="shared" si="48"/>
        <v/>
      </c>
      <c r="V39" s="10" t="str">
        <f t="shared" si="49"/>
        <v/>
      </c>
      <c r="W39" s="30" t="str">
        <f t="shared" si="50"/>
        <v/>
      </c>
      <c r="X39" t="str">
        <f t="shared" si="51"/>
        <v/>
      </c>
    </row>
    <row r="40" spans="2:24">
      <c r="B40" s="6"/>
      <c r="C40" s="6" t="s">
        <v>14</v>
      </c>
      <c r="D40" s="6">
        <f t="shared" si="40"/>
        <v>21</v>
      </c>
      <c r="E40" s="6"/>
      <c r="F40" s="12">
        <f t="shared" si="25"/>
        <v>25.17735990651888</v>
      </c>
      <c r="G40" s="31">
        <f t="shared" si="41"/>
        <v>132936.4603064197</v>
      </c>
      <c r="H40" s="31">
        <f t="shared" si="27"/>
        <v>853</v>
      </c>
      <c r="I40" s="12"/>
      <c r="J40" s="31">
        <f t="shared" si="42"/>
        <v>29630.192051351944</v>
      </c>
      <c r="K40" s="10">
        <f t="shared" si="43"/>
        <v>103306.26825506776</v>
      </c>
      <c r="L40" s="13"/>
      <c r="M40" s="13">
        <f t="shared" si="44"/>
        <v>255.27088015899062</v>
      </c>
      <c r="N40" s="6"/>
      <c r="O40" s="19">
        <f t="shared" si="45"/>
        <v>0.29926246208556934</v>
      </c>
      <c r="P40" s="19"/>
      <c r="Q40" s="6"/>
      <c r="R40" s="13" t="str">
        <f t="shared" si="46"/>
        <v/>
      </c>
      <c r="S40" s="10" t="str">
        <f t="shared" si="47"/>
        <v/>
      </c>
      <c r="T40" s="10"/>
      <c r="U40" s="13" t="str">
        <f t="shared" si="48"/>
        <v/>
      </c>
      <c r="V40" s="10" t="str">
        <f t="shared" si="49"/>
        <v/>
      </c>
      <c r="W40" s="30" t="str">
        <f t="shared" si="50"/>
        <v/>
      </c>
      <c r="X40" t="str">
        <f t="shared" si="51"/>
        <v/>
      </c>
    </row>
    <row r="41" spans="2:24">
      <c r="B41" s="6"/>
      <c r="C41" s="6" t="s">
        <v>9</v>
      </c>
      <c r="D41" s="6">
        <f t="shared" si="40"/>
        <v>21</v>
      </c>
      <c r="E41" s="6"/>
      <c r="F41" s="12">
        <f t="shared" si="25"/>
        <v>25.052290817298879</v>
      </c>
      <c r="G41" s="31">
        <f t="shared" si="41"/>
        <v>132276.09551533809</v>
      </c>
      <c r="H41" s="31">
        <f t="shared" si="27"/>
        <v>779</v>
      </c>
      <c r="I41" s="12"/>
      <c r="J41" s="31">
        <f t="shared" si="42"/>
        <v>29630.192051351944</v>
      </c>
      <c r="K41" s="10">
        <f t="shared" si="43"/>
        <v>102645.90346398615</v>
      </c>
      <c r="L41" s="13"/>
      <c r="M41" s="13">
        <f t="shared" si="44"/>
        <v>252.0177937746048</v>
      </c>
      <c r="N41" s="6"/>
      <c r="O41" s="19">
        <f t="shared" si="45"/>
        <v>0.32351449778511526</v>
      </c>
      <c r="P41" s="19"/>
      <c r="Q41" s="6"/>
      <c r="R41" s="13" t="str">
        <f t="shared" si="46"/>
        <v/>
      </c>
      <c r="S41" s="10" t="str">
        <f t="shared" si="47"/>
        <v/>
      </c>
      <c r="T41" s="10"/>
      <c r="U41" s="13" t="str">
        <f t="shared" si="48"/>
        <v/>
      </c>
      <c r="V41" s="10" t="str">
        <f t="shared" si="49"/>
        <v/>
      </c>
      <c r="W41" s="30" t="str">
        <f t="shared" si="50"/>
        <v/>
      </c>
      <c r="X41" t="str">
        <f t="shared" si="51"/>
        <v/>
      </c>
    </row>
    <row r="42" spans="2:24">
      <c r="B42" s="6"/>
      <c r="C42" s="6" t="s">
        <v>8</v>
      </c>
      <c r="D42" s="6">
        <f t="shared" si="40"/>
        <v>21</v>
      </c>
      <c r="E42" s="6"/>
      <c r="F42" s="12">
        <f t="shared" si="25"/>
        <v>38.787456143630436</v>
      </c>
      <c r="G42" s="31">
        <f t="shared" si="41"/>
        <v>204797.76843836872</v>
      </c>
      <c r="H42" s="31">
        <f t="shared" si="27"/>
        <v>2574</v>
      </c>
      <c r="I42" s="12"/>
      <c r="J42" s="31">
        <f t="shared" si="42"/>
        <v>29630.192051351944</v>
      </c>
      <c r="K42" s="10">
        <f t="shared" si="43"/>
        <v>175167.57638701677</v>
      </c>
      <c r="L42" s="13"/>
      <c r="M42" s="13">
        <f t="shared" si="44"/>
        <v>733.92283152788877</v>
      </c>
      <c r="N42" s="6"/>
      <c r="O42" s="19">
        <f t="shared" si="45"/>
        <v>0.28512930517788998</v>
      </c>
      <c r="P42" s="19"/>
      <c r="Q42" s="6"/>
      <c r="R42" s="13" t="str">
        <f t="shared" si="46"/>
        <v/>
      </c>
      <c r="S42" s="10" t="str">
        <f t="shared" si="47"/>
        <v/>
      </c>
      <c r="T42" s="10"/>
      <c r="U42" s="13" t="str">
        <f t="shared" si="48"/>
        <v/>
      </c>
      <c r="V42" s="10" t="str">
        <f t="shared" si="49"/>
        <v/>
      </c>
      <c r="W42" s="30" t="str">
        <f t="shared" si="50"/>
        <v/>
      </c>
      <c r="X42" t="str">
        <f t="shared" si="51"/>
        <v/>
      </c>
    </row>
    <row r="43" spans="2:24">
      <c r="B43" s="6"/>
      <c r="C43" s="6"/>
      <c r="D43" s="6"/>
      <c r="E43" s="6"/>
      <c r="F43" s="6"/>
      <c r="G43" s="6"/>
      <c r="H43" s="10"/>
      <c r="I43" s="6"/>
      <c r="J43" s="31"/>
      <c r="K43" s="10"/>
      <c r="L43" s="6"/>
      <c r="M43" s="6"/>
      <c r="N43" s="6"/>
      <c r="O43" s="6"/>
      <c r="P43" s="6"/>
      <c r="Q43" s="6"/>
      <c r="R43" s="35"/>
      <c r="U43" s="6"/>
      <c r="V43" s="6"/>
    </row>
    <row r="44" spans="2:24">
      <c r="B44" s="3" t="s">
        <v>31</v>
      </c>
      <c r="C44" s="3"/>
      <c r="D44" s="3"/>
      <c r="E44" s="3"/>
      <c r="F44" s="3"/>
      <c r="G44" s="3"/>
      <c r="H44" s="38"/>
      <c r="I44" s="3"/>
      <c r="J44" s="31"/>
      <c r="K44" s="10"/>
      <c r="L44" s="6"/>
      <c r="M44" s="6"/>
      <c r="N44" s="6"/>
      <c r="O44" s="6"/>
      <c r="P44" s="6"/>
      <c r="Q44" s="6"/>
      <c r="R44" s="6"/>
      <c r="S44" s="10"/>
      <c r="T44" s="10"/>
      <c r="U44" s="6"/>
      <c r="V44" s="6"/>
    </row>
    <row r="45" spans="2:24">
      <c r="B45" s="6"/>
      <c r="C45" s="3" t="s">
        <v>2</v>
      </c>
      <c r="D45" s="3"/>
      <c r="E45" s="3"/>
      <c r="F45" s="3"/>
      <c r="G45" s="3"/>
      <c r="H45" s="38"/>
      <c r="I45" s="3"/>
      <c r="J45" s="31"/>
      <c r="K45" s="10"/>
      <c r="L45" s="6"/>
      <c r="M45" s="6"/>
      <c r="N45" s="6"/>
      <c r="O45" s="6"/>
      <c r="P45" s="6"/>
      <c r="Q45" s="6"/>
      <c r="R45" s="6"/>
      <c r="S45" s="10"/>
      <c r="T45" s="10"/>
      <c r="U45" s="6"/>
      <c r="V45" s="6"/>
    </row>
    <row r="46" spans="2:24">
      <c r="B46" s="6"/>
      <c r="C46" s="6" t="s">
        <v>11</v>
      </c>
      <c r="D46" s="6">
        <f>$D$80</f>
        <v>200</v>
      </c>
      <c r="E46" s="6"/>
      <c r="F46" s="12">
        <f t="shared" ref="F46:F51" si="52">((68.8*($F$80-F86))^2+((57.3-0.8*(($F$80+F86)/2-34))*($H$80-H86))^2)^0.5</f>
        <v>8.5747584776719172</v>
      </c>
      <c r="G46" s="31">
        <f t="shared" ref="G46:G60" si="53">F46*5280</f>
        <v>45274.724762107726</v>
      </c>
      <c r="H46" s="31">
        <f t="shared" ref="H46:H51" si="54">D86</f>
        <v>135</v>
      </c>
      <c r="I46" s="12"/>
      <c r="J46" s="31">
        <f t="shared" ref="J46:J51" si="55">(2*$F$67*D46+D46^2)^0.5</f>
        <v>91440.953625823473</v>
      </c>
      <c r="K46" s="10">
        <f t="shared" si="5"/>
        <v>-46166.228863715747</v>
      </c>
      <c r="L46" s="13"/>
      <c r="M46" s="13">
        <f t="shared" ref="M46:M51" si="56">($F$67^2+K46^2)^0.5-$F$67</f>
        <v>50.979884933680296</v>
      </c>
      <c r="N46" s="6"/>
      <c r="O46" s="19">
        <f>SIGN(K46)*M46/H46</f>
        <v>-0.37762877728652072</v>
      </c>
      <c r="P46" s="19"/>
      <c r="Q46" s="6"/>
      <c r="R46" s="13" t="str">
        <f t="shared" ref="R46:R60" si="57">IF(ISBLANK(P46),"",S46/5280)</f>
        <v/>
      </c>
      <c r="S46" s="10" t="str">
        <f t="shared" ref="S46:S51" si="58">IF(ISBLANK(P46),"",(-W46-(W46^2-4*V46*X46)^0.5)/2/V46)</f>
        <v/>
      </c>
      <c r="T46" s="10"/>
      <c r="U46" s="13" t="str">
        <f t="shared" ref="U46:U51" si="59">IF(ISBLANK(P46),"",H46*P46)</f>
        <v/>
      </c>
      <c r="V46" s="10" t="str">
        <f t="shared" ref="V46:V51" si="60">IF(ISBLANK(P46),"",-8*D46*U46+4*D46^2+4*U46^2)</f>
        <v/>
      </c>
      <c r="W46" s="30" t="str">
        <f t="shared" ref="W46:W51" si="61">IF(ISBLANK(P46),"",-4*D46*U46-4*D46^2*U46-4*G46^2*D46-4*G46^2*U46+4*D46^4+4*U46^4)</f>
        <v/>
      </c>
      <c r="X46" t="str">
        <f t="shared" ref="X46:X51" si="62">IF(ISBLANK(P46),"",-2*D46^2*U46^2+G46^4-2*G46^2*D46^2-2*G46^2*U46^2+D46^4+U46^4)</f>
        <v/>
      </c>
    </row>
    <row r="47" spans="2:24">
      <c r="B47" s="6"/>
      <c r="C47" s="6" t="s">
        <v>12</v>
      </c>
      <c r="D47" s="6">
        <f>D46</f>
        <v>200</v>
      </c>
      <c r="E47" s="6"/>
      <c r="F47" s="12">
        <f t="shared" si="52"/>
        <v>5.7174086555369366</v>
      </c>
      <c r="G47" s="31">
        <f t="shared" si="53"/>
        <v>30187.917701235026</v>
      </c>
      <c r="H47" s="31">
        <f t="shared" si="54"/>
        <v>25</v>
      </c>
      <c r="I47" s="12"/>
      <c r="J47" s="31">
        <f t="shared" si="55"/>
        <v>91440.953625823473</v>
      </c>
      <c r="K47" s="10">
        <f t="shared" si="5"/>
        <v>-61253.035924588447</v>
      </c>
      <c r="L47" s="13"/>
      <c r="M47" s="13">
        <f t="shared" si="56"/>
        <v>89.743888974189758</v>
      </c>
      <c r="N47" s="6"/>
      <c r="O47" s="19">
        <f t="shared" ref="O47:O60" si="63">SIGN(K47)*M47/H47</f>
        <v>-3.5897555589675902</v>
      </c>
      <c r="P47" s="19"/>
      <c r="Q47" s="6"/>
      <c r="R47" s="13" t="str">
        <f t="shared" si="57"/>
        <v/>
      </c>
      <c r="S47" s="10" t="str">
        <f t="shared" si="58"/>
        <v/>
      </c>
      <c r="T47" s="10"/>
      <c r="U47" s="13" t="str">
        <f t="shared" si="59"/>
        <v/>
      </c>
      <c r="V47" s="10" t="str">
        <f t="shared" si="60"/>
        <v/>
      </c>
      <c r="W47" s="30" t="str">
        <f t="shared" si="61"/>
        <v/>
      </c>
      <c r="X47" t="str">
        <f t="shared" si="62"/>
        <v/>
      </c>
    </row>
    <row r="48" spans="2:24">
      <c r="B48" s="6"/>
      <c r="C48" s="6" t="s">
        <v>13</v>
      </c>
      <c r="D48" s="6">
        <f t="shared" ref="D48:D51" si="64">D47</f>
        <v>200</v>
      </c>
      <c r="E48" s="6"/>
      <c r="F48" s="12">
        <f t="shared" si="52"/>
        <v>7.308056503449218</v>
      </c>
      <c r="G48" s="31">
        <f t="shared" si="53"/>
        <v>38586.538338211874</v>
      </c>
      <c r="H48" s="31">
        <f t="shared" si="54"/>
        <v>25</v>
      </c>
      <c r="I48" s="12"/>
      <c r="J48" s="31">
        <f t="shared" si="55"/>
        <v>91440.953625823473</v>
      </c>
      <c r="K48" s="10">
        <f t="shared" si="5"/>
        <v>-52854.415287611599</v>
      </c>
      <c r="L48" s="13"/>
      <c r="M48" s="13">
        <f t="shared" si="56"/>
        <v>66.820917010307312</v>
      </c>
      <c r="N48" s="6"/>
      <c r="O48" s="19">
        <f t="shared" si="63"/>
        <v>-2.6728366804122925</v>
      </c>
      <c r="P48" s="19"/>
      <c r="Q48" s="6"/>
      <c r="R48" s="13" t="str">
        <f t="shared" si="57"/>
        <v/>
      </c>
      <c r="S48" s="10" t="str">
        <f t="shared" si="58"/>
        <v/>
      </c>
      <c r="T48" s="10"/>
      <c r="U48" s="13" t="str">
        <f t="shared" si="59"/>
        <v/>
      </c>
      <c r="V48" s="10" t="str">
        <f t="shared" si="60"/>
        <v/>
      </c>
      <c r="W48" s="30" t="str">
        <f t="shared" si="61"/>
        <v/>
      </c>
      <c r="X48" t="str">
        <f t="shared" si="62"/>
        <v/>
      </c>
    </row>
    <row r="49" spans="2:27">
      <c r="B49" s="6"/>
      <c r="C49" s="6" t="s">
        <v>20</v>
      </c>
      <c r="D49" s="6">
        <f t="shared" si="64"/>
        <v>200</v>
      </c>
      <c r="E49" s="6"/>
      <c r="F49" s="12">
        <f t="shared" si="52"/>
        <v>17.920450344092913</v>
      </c>
      <c r="G49" s="31">
        <f t="shared" si="53"/>
        <v>94619.977816810584</v>
      </c>
      <c r="H49" s="31">
        <f t="shared" si="54"/>
        <v>130</v>
      </c>
      <c r="I49" s="12"/>
      <c r="J49" s="31">
        <f t="shared" si="55"/>
        <v>91440.953625823473</v>
      </c>
      <c r="K49" s="10">
        <f t="shared" si="5"/>
        <v>3179.0241909871111</v>
      </c>
      <c r="L49" s="13"/>
      <c r="M49" s="13">
        <f t="shared" si="56"/>
        <v>0.24173428118228912</v>
      </c>
      <c r="N49" s="6"/>
      <c r="O49" s="19">
        <f t="shared" si="63"/>
        <v>1.8594944706329932E-3</v>
      </c>
      <c r="P49" s="19"/>
      <c r="Q49" s="6"/>
      <c r="R49" s="13" t="str">
        <f t="shared" si="57"/>
        <v/>
      </c>
      <c r="S49" s="10" t="str">
        <f t="shared" si="58"/>
        <v/>
      </c>
      <c r="T49" s="10"/>
      <c r="U49" s="13" t="str">
        <f t="shared" si="59"/>
        <v/>
      </c>
      <c r="V49" s="10" t="str">
        <f t="shared" si="60"/>
        <v/>
      </c>
      <c r="W49" s="30" t="str">
        <f t="shared" si="61"/>
        <v/>
      </c>
      <c r="X49" t="str">
        <f t="shared" si="62"/>
        <v/>
      </c>
    </row>
    <row r="50" spans="2:27">
      <c r="B50" s="6"/>
      <c r="C50" s="6" t="s">
        <v>7</v>
      </c>
      <c r="D50" s="6">
        <f t="shared" si="64"/>
        <v>200</v>
      </c>
      <c r="E50" s="6"/>
      <c r="F50" s="12">
        <f t="shared" si="52"/>
        <v>17.293156227452005</v>
      </c>
      <c r="G50" s="31">
        <f t="shared" si="53"/>
        <v>91307.864880946596</v>
      </c>
      <c r="H50" s="31">
        <f t="shared" si="54"/>
        <v>182</v>
      </c>
      <c r="I50" s="12"/>
      <c r="J50" s="31">
        <f t="shared" si="55"/>
        <v>91440.953625823473</v>
      </c>
      <c r="K50" s="10">
        <f t="shared" si="5"/>
        <v>-133.08874487687717</v>
      </c>
      <c r="L50" s="13"/>
      <c r="M50" s="13">
        <f t="shared" si="56"/>
        <v>4.2367726564407349E-4</v>
      </c>
      <c r="N50" s="6"/>
      <c r="O50" s="19">
        <f t="shared" si="63"/>
        <v>-2.3278970639784258E-6</v>
      </c>
      <c r="P50" s="19"/>
      <c r="Q50" s="6"/>
      <c r="R50" s="13" t="str">
        <f t="shared" si="57"/>
        <v/>
      </c>
      <c r="S50" s="10" t="str">
        <f t="shared" si="58"/>
        <v/>
      </c>
      <c r="T50" s="10"/>
      <c r="U50" s="13" t="str">
        <f t="shared" si="59"/>
        <v/>
      </c>
      <c r="V50" s="10" t="str">
        <f t="shared" si="60"/>
        <v/>
      </c>
      <c r="W50" s="30" t="str">
        <f t="shared" si="61"/>
        <v/>
      </c>
      <c r="X50" t="str">
        <f t="shared" si="62"/>
        <v/>
      </c>
    </row>
    <row r="51" spans="2:27">
      <c r="B51" s="6"/>
      <c r="C51" s="6" t="s">
        <v>6</v>
      </c>
      <c r="D51" s="6">
        <f t="shared" si="64"/>
        <v>200</v>
      </c>
      <c r="E51" s="6"/>
      <c r="F51" s="12">
        <f t="shared" si="52"/>
        <v>20.826406168233966</v>
      </c>
      <c r="G51" s="31">
        <f t="shared" si="53"/>
        <v>109963.42456827534</v>
      </c>
      <c r="H51" s="31">
        <f t="shared" si="54"/>
        <v>1314</v>
      </c>
      <c r="I51" s="12"/>
      <c r="J51" s="31">
        <f t="shared" si="55"/>
        <v>91440.953625823473</v>
      </c>
      <c r="K51" s="10">
        <f t="shared" si="5"/>
        <v>18522.470942451866</v>
      </c>
      <c r="L51" s="13"/>
      <c r="M51" s="13">
        <f t="shared" si="56"/>
        <v>8.2063179425895214</v>
      </c>
      <c r="N51" s="6"/>
      <c r="O51" s="19">
        <f t="shared" si="63"/>
        <v>6.245295237891569E-3</v>
      </c>
      <c r="P51" s="19"/>
      <c r="Q51" s="6"/>
      <c r="R51" s="13" t="str">
        <f t="shared" si="57"/>
        <v/>
      </c>
      <c r="S51" s="10" t="str">
        <f t="shared" si="58"/>
        <v/>
      </c>
      <c r="T51" s="10"/>
      <c r="U51" s="13" t="str">
        <f t="shared" si="59"/>
        <v/>
      </c>
      <c r="V51" s="10" t="str">
        <f t="shared" si="60"/>
        <v/>
      </c>
      <c r="W51" s="30" t="str">
        <f t="shared" si="61"/>
        <v/>
      </c>
      <c r="X51" t="str">
        <f t="shared" si="62"/>
        <v/>
      </c>
    </row>
    <row r="52" spans="2:27">
      <c r="B52" s="6"/>
      <c r="C52" s="3" t="s">
        <v>0</v>
      </c>
      <c r="D52" s="16">
        <f>D51</f>
        <v>200</v>
      </c>
      <c r="E52" s="32"/>
      <c r="F52" s="22"/>
      <c r="G52" s="33"/>
      <c r="H52" s="33"/>
      <c r="I52" s="24"/>
      <c r="J52" s="31"/>
      <c r="K52" s="10"/>
      <c r="L52" s="23"/>
      <c r="M52" s="23"/>
      <c r="N52" s="16"/>
      <c r="O52" s="19"/>
      <c r="P52" s="24"/>
      <c r="Q52" s="16"/>
      <c r="R52" s="13" t="str">
        <f t="shared" si="57"/>
        <v/>
      </c>
      <c r="S52" s="10"/>
      <c r="T52" s="10"/>
      <c r="U52" s="13"/>
      <c r="V52" s="10"/>
      <c r="W52" s="30"/>
    </row>
    <row r="53" spans="2:27">
      <c r="B53" s="6"/>
      <c r="C53" s="6" t="s">
        <v>15</v>
      </c>
      <c r="D53" s="6">
        <f t="shared" ref="D53:D60" si="65">D52</f>
        <v>200</v>
      </c>
      <c r="E53" s="6"/>
      <c r="F53" s="12">
        <f t="shared" ref="F53:F60" si="66">((68.8*($F$80-F93))^2+((57.3-0.8*(($F$80+F93)/2-34))*($H$80-H93))^2)^0.5</f>
        <v>22.894298921037269</v>
      </c>
      <c r="G53" s="31">
        <f t="shared" si="53"/>
        <v>120881.89830307678</v>
      </c>
      <c r="H53" s="31">
        <f t="shared" ref="H53:H60" si="67">D93</f>
        <v>526</v>
      </c>
      <c r="I53" s="12"/>
      <c r="J53" s="31">
        <f t="shared" ref="J53:J60" si="68">(2*$F$67*D53+D53^2)^0.5</f>
        <v>91440.953625823473</v>
      </c>
      <c r="K53" s="10">
        <f t="shared" si="5"/>
        <v>29440.944677253312</v>
      </c>
      <c r="L53" s="13"/>
      <c r="M53" s="13">
        <f t="shared" ref="M53:M60" si="69">($F$67^2+K53^2)^0.5-$F$67</f>
        <v>20.73260373622179</v>
      </c>
      <c r="N53" s="6"/>
      <c r="O53" s="19">
        <f t="shared" si="63"/>
        <v>3.9415596456695422E-2</v>
      </c>
      <c r="P53" s="19"/>
      <c r="Q53" s="6"/>
      <c r="R53" s="13" t="str">
        <f t="shared" si="57"/>
        <v/>
      </c>
      <c r="S53" s="10" t="str">
        <f t="shared" ref="S53:S60" si="70">IF(ISBLANK(P53),"",(-W53-(W53^2-4*V53*X53)^0.5)/2/V53)</f>
        <v/>
      </c>
      <c r="T53" s="10"/>
      <c r="U53" s="13" t="str">
        <f t="shared" ref="U53:U60" si="71">IF(ISBLANK(P53),"",H53*P53)</f>
        <v/>
      </c>
      <c r="V53" s="10" t="str">
        <f t="shared" ref="V53:V60" si="72">IF(ISBLANK(P53),"",-8*D53*U53+4*D53^2+4*U53^2)</f>
        <v/>
      </c>
      <c r="W53" s="30" t="str">
        <f t="shared" ref="W53:W60" si="73">IF(ISBLANK(P53),"",-4*D53*U53-4*D53^2*U53-4*G53^2*D53-4*G53^2*U53+4*D53^4+4*U53^4)</f>
        <v/>
      </c>
      <c r="X53" t="str">
        <f t="shared" ref="X53:X60" si="74">IF(ISBLANK(P53),"",-2*D53^2*U53^2+G53^4-2*G53^2*D53^2-2*G53^2*U53^2+D53^4+U53^4)</f>
        <v/>
      </c>
    </row>
    <row r="54" spans="2:27">
      <c r="B54" s="6"/>
      <c r="C54" t="s">
        <v>40</v>
      </c>
      <c r="D54" s="6">
        <f t="shared" si="65"/>
        <v>200</v>
      </c>
      <c r="F54" s="12">
        <f t="shared" si="66"/>
        <v>22.894298921037269</v>
      </c>
      <c r="G54" s="31">
        <f t="shared" si="53"/>
        <v>120881.89830307678</v>
      </c>
      <c r="H54" s="31">
        <f t="shared" si="67"/>
        <v>220</v>
      </c>
      <c r="I54" s="12"/>
      <c r="J54" s="31">
        <f t="shared" si="68"/>
        <v>91440.953625823473</v>
      </c>
      <c r="K54" s="10">
        <f t="shared" si="5"/>
        <v>29440.944677253312</v>
      </c>
      <c r="L54" s="13"/>
      <c r="M54" s="13">
        <f t="shared" si="69"/>
        <v>20.73260373622179</v>
      </c>
      <c r="N54" s="6"/>
      <c r="O54" s="19">
        <f t="shared" si="63"/>
        <v>9.4239107891917223E-2</v>
      </c>
      <c r="P54" s="19"/>
      <c r="Q54" s="6"/>
      <c r="R54" s="13" t="str">
        <f t="shared" si="57"/>
        <v/>
      </c>
      <c r="S54" s="10" t="str">
        <f t="shared" si="70"/>
        <v/>
      </c>
      <c r="T54" s="10"/>
      <c r="U54" s="13" t="str">
        <f t="shared" si="71"/>
        <v/>
      </c>
      <c r="V54" s="10" t="str">
        <f t="shared" si="72"/>
        <v/>
      </c>
      <c r="W54" s="30" t="str">
        <f t="shared" si="73"/>
        <v/>
      </c>
      <c r="X54" t="str">
        <f t="shared" si="74"/>
        <v/>
      </c>
      <c r="AA54">
        <v>25</v>
      </c>
    </row>
    <row r="55" spans="2:27">
      <c r="B55" s="6"/>
      <c r="C55" s="6" t="s">
        <v>16</v>
      </c>
      <c r="D55" s="6">
        <f t="shared" si="65"/>
        <v>200</v>
      </c>
      <c r="E55" s="6"/>
      <c r="F55" s="12">
        <f t="shared" si="66"/>
        <v>23.100817094236593</v>
      </c>
      <c r="G55" s="31">
        <f t="shared" si="53"/>
        <v>121972.3142575692</v>
      </c>
      <c r="H55" s="31">
        <f t="shared" si="67"/>
        <v>525</v>
      </c>
      <c r="I55" s="12"/>
      <c r="J55" s="31">
        <f t="shared" si="68"/>
        <v>91440.953625823473</v>
      </c>
      <c r="K55" s="10">
        <f t="shared" si="5"/>
        <v>30531.360631745731</v>
      </c>
      <c r="L55" s="13"/>
      <c r="M55" s="13">
        <f t="shared" si="69"/>
        <v>22.296806588768959</v>
      </c>
      <c r="N55" s="6"/>
      <c r="O55" s="19">
        <f t="shared" si="63"/>
        <v>4.2470107788131352E-2</v>
      </c>
      <c r="P55" s="19"/>
      <c r="Q55" s="6"/>
      <c r="R55" s="13" t="str">
        <f t="shared" si="57"/>
        <v/>
      </c>
      <c r="S55" s="10" t="str">
        <f t="shared" si="70"/>
        <v/>
      </c>
      <c r="T55" s="10"/>
      <c r="U55" s="13" t="str">
        <f t="shared" si="71"/>
        <v/>
      </c>
      <c r="V55" s="10" t="str">
        <f t="shared" si="72"/>
        <v/>
      </c>
      <c r="W55" s="30" t="str">
        <f t="shared" si="73"/>
        <v/>
      </c>
      <c r="X55" t="str">
        <f t="shared" si="74"/>
        <v/>
      </c>
      <c r="AA55">
        <v>20</v>
      </c>
    </row>
    <row r="56" spans="2:27">
      <c r="B56" s="6"/>
      <c r="C56" s="6" t="s">
        <v>17</v>
      </c>
      <c r="D56" s="6">
        <f t="shared" si="65"/>
        <v>200</v>
      </c>
      <c r="E56" s="6"/>
      <c r="F56" s="12">
        <f t="shared" si="66"/>
        <v>23.100817094236593</v>
      </c>
      <c r="G56" s="31">
        <f t="shared" si="53"/>
        <v>121972.3142575692</v>
      </c>
      <c r="H56" s="31">
        <f t="shared" si="67"/>
        <v>191</v>
      </c>
      <c r="I56" s="12"/>
      <c r="J56" s="31">
        <f t="shared" si="68"/>
        <v>91440.953625823473</v>
      </c>
      <c r="K56" s="10">
        <f t="shared" si="5"/>
        <v>30531.360631745731</v>
      </c>
      <c r="L56" s="13"/>
      <c r="M56" s="13">
        <f t="shared" si="69"/>
        <v>22.296806588768959</v>
      </c>
      <c r="N56" s="6"/>
      <c r="O56" s="19">
        <f t="shared" si="63"/>
        <v>0.11673720727104167</v>
      </c>
      <c r="P56" s="19"/>
      <c r="Q56" s="6"/>
      <c r="R56" s="13" t="str">
        <f t="shared" si="57"/>
        <v/>
      </c>
      <c r="S56" s="10" t="str">
        <f t="shared" si="70"/>
        <v/>
      </c>
      <c r="T56" s="10"/>
      <c r="U56" s="13" t="str">
        <f t="shared" si="71"/>
        <v/>
      </c>
      <c r="V56" s="10" t="str">
        <f t="shared" si="72"/>
        <v/>
      </c>
      <c r="W56" s="30" t="str">
        <f t="shared" si="73"/>
        <v/>
      </c>
      <c r="X56" t="str">
        <f t="shared" si="74"/>
        <v/>
      </c>
    </row>
    <row r="57" spans="2:27">
      <c r="B57" s="6"/>
      <c r="C57" s="6" t="s">
        <v>1</v>
      </c>
      <c r="D57" s="6">
        <f t="shared" si="65"/>
        <v>200</v>
      </c>
      <c r="E57" s="6"/>
      <c r="F57" s="12">
        <f t="shared" si="66"/>
        <v>23.06636590924527</v>
      </c>
      <c r="G57" s="31">
        <f t="shared" si="53"/>
        <v>121790.41200081503</v>
      </c>
      <c r="H57" s="31">
        <f t="shared" si="67"/>
        <v>340</v>
      </c>
      <c r="I57" s="12"/>
      <c r="J57" s="31">
        <f t="shared" si="68"/>
        <v>91440.953625823473</v>
      </c>
      <c r="K57" s="10">
        <f t="shared" si="5"/>
        <v>30349.458374991562</v>
      </c>
      <c r="L57" s="13"/>
      <c r="M57" s="13">
        <f t="shared" si="69"/>
        <v>22.031914677470922</v>
      </c>
      <c r="N57" s="6"/>
      <c r="O57" s="19">
        <f t="shared" si="63"/>
        <v>6.4799749051385067E-2</v>
      </c>
      <c r="P57" s="19"/>
      <c r="Q57" s="6"/>
      <c r="R57" s="13" t="str">
        <f t="shared" si="57"/>
        <v/>
      </c>
      <c r="S57" s="10" t="str">
        <f t="shared" si="70"/>
        <v/>
      </c>
      <c r="T57" s="10"/>
      <c r="U57" s="13" t="str">
        <f t="shared" si="71"/>
        <v/>
      </c>
      <c r="V57" s="10" t="str">
        <f t="shared" si="72"/>
        <v/>
      </c>
      <c r="W57" s="30" t="str">
        <f t="shared" si="73"/>
        <v/>
      </c>
      <c r="X57" t="str">
        <f t="shared" si="74"/>
        <v/>
      </c>
      <c r="Y57" s="6"/>
      <c r="Z57" s="6"/>
    </row>
    <row r="58" spans="2:27">
      <c r="C58" s="6" t="s">
        <v>14</v>
      </c>
      <c r="D58" s="6">
        <f t="shared" si="65"/>
        <v>200</v>
      </c>
      <c r="E58" s="6"/>
      <c r="F58" s="12">
        <f t="shared" si="66"/>
        <v>23.699464701724867</v>
      </c>
      <c r="G58" s="31">
        <f t="shared" si="53"/>
        <v>125133.1736251073</v>
      </c>
      <c r="H58" s="31">
        <f t="shared" si="67"/>
        <v>853</v>
      </c>
      <c r="I58" s="12"/>
      <c r="J58" s="31">
        <f t="shared" si="68"/>
        <v>91440.953625823473</v>
      </c>
      <c r="K58" s="10">
        <f t="shared" si="5"/>
        <v>33692.219999283829</v>
      </c>
      <c r="L58" s="13"/>
      <c r="M58" s="13">
        <f t="shared" si="69"/>
        <v>27.152483198791742</v>
      </c>
      <c r="N58" s="6"/>
      <c r="O58" s="19">
        <f t="shared" si="63"/>
        <v>3.1831750526133344E-2</v>
      </c>
      <c r="P58" s="19"/>
      <c r="Q58" s="6"/>
      <c r="R58" s="13" t="str">
        <f t="shared" si="57"/>
        <v/>
      </c>
      <c r="S58" s="10" t="str">
        <f t="shared" si="70"/>
        <v/>
      </c>
      <c r="T58" s="10"/>
      <c r="U58" s="13" t="str">
        <f t="shared" si="71"/>
        <v/>
      </c>
      <c r="V58" s="10" t="str">
        <f t="shared" si="72"/>
        <v/>
      </c>
      <c r="W58" s="30" t="str">
        <f t="shared" si="73"/>
        <v/>
      </c>
      <c r="X58" t="str">
        <f t="shared" si="74"/>
        <v/>
      </c>
    </row>
    <row r="59" spans="2:27">
      <c r="C59" s="6" t="s">
        <v>9</v>
      </c>
      <c r="D59" s="6">
        <f t="shared" si="65"/>
        <v>200</v>
      </c>
      <c r="E59" s="6"/>
      <c r="F59" s="12">
        <f t="shared" si="66"/>
        <v>23.593381323887101</v>
      </c>
      <c r="G59" s="31">
        <f t="shared" si="53"/>
        <v>124573.0533901239</v>
      </c>
      <c r="H59" s="31">
        <f t="shared" si="67"/>
        <v>779</v>
      </c>
      <c r="I59" s="12"/>
      <c r="J59" s="31">
        <f t="shared" si="68"/>
        <v>91440.953625823473</v>
      </c>
      <c r="K59" s="10">
        <f t="shared" si="5"/>
        <v>33132.099764300423</v>
      </c>
      <c r="L59" s="13"/>
      <c r="M59" s="13">
        <f t="shared" si="69"/>
        <v>26.257188871502876</v>
      </c>
      <c r="N59" s="6"/>
      <c r="O59" s="19">
        <f t="shared" si="63"/>
        <v>3.3706275829913833E-2</v>
      </c>
      <c r="P59" s="19"/>
      <c r="Q59" s="6"/>
      <c r="R59" s="13" t="str">
        <f t="shared" si="57"/>
        <v/>
      </c>
      <c r="S59" s="10" t="str">
        <f t="shared" si="70"/>
        <v/>
      </c>
      <c r="T59" s="10"/>
      <c r="U59" s="13" t="str">
        <f t="shared" si="71"/>
        <v/>
      </c>
      <c r="V59" s="10" t="str">
        <f t="shared" si="72"/>
        <v/>
      </c>
      <c r="W59" s="30" t="str">
        <f t="shared" si="73"/>
        <v/>
      </c>
      <c r="X59" t="str">
        <f t="shared" si="74"/>
        <v/>
      </c>
    </row>
    <row r="60" spans="2:27">
      <c r="C60" s="6" t="s">
        <v>8</v>
      </c>
      <c r="D60" s="6">
        <f t="shared" si="65"/>
        <v>200</v>
      </c>
      <c r="E60" s="6"/>
      <c r="F60" s="12">
        <f t="shared" si="66"/>
        <v>37.433817167774237</v>
      </c>
      <c r="G60" s="31">
        <f t="shared" si="53"/>
        <v>197650.55464584797</v>
      </c>
      <c r="H60" s="31">
        <f t="shared" si="67"/>
        <v>2574</v>
      </c>
      <c r="I60" s="12"/>
      <c r="J60" s="31">
        <f t="shared" si="68"/>
        <v>91440.953625823473</v>
      </c>
      <c r="K60" s="10">
        <f t="shared" si="5"/>
        <v>106209.60102002449</v>
      </c>
      <c r="L60" s="13"/>
      <c r="M60" s="13">
        <f t="shared" si="69"/>
        <v>269.82074180617929</v>
      </c>
      <c r="N60" s="6"/>
      <c r="O60" s="19">
        <f t="shared" si="63"/>
        <v>0.10482546301716367</v>
      </c>
      <c r="P60" s="19"/>
      <c r="Q60" s="6"/>
      <c r="R60" s="13" t="str">
        <f t="shared" si="57"/>
        <v/>
      </c>
      <c r="S60" s="10" t="str">
        <f t="shared" si="70"/>
        <v/>
      </c>
      <c r="T60" s="10"/>
      <c r="U60" s="13" t="str">
        <f t="shared" si="71"/>
        <v/>
      </c>
      <c r="V60" s="10" t="str">
        <f t="shared" si="72"/>
        <v/>
      </c>
      <c r="W60" s="30" t="str">
        <f t="shared" si="73"/>
        <v/>
      </c>
      <c r="X60" t="str">
        <f t="shared" si="74"/>
        <v/>
      </c>
    </row>
    <row r="61" spans="2:27" ht="8.25" customHeight="1"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20"/>
    </row>
    <row r="64" spans="2:27" ht="18.75">
      <c r="B64" s="18" t="s">
        <v>28</v>
      </c>
      <c r="C64" s="17"/>
      <c r="D64" s="17"/>
      <c r="E64" s="17"/>
      <c r="F64" s="17"/>
      <c r="G64" s="17"/>
      <c r="H64" s="17"/>
      <c r="I64" s="20"/>
      <c r="J64" s="20"/>
      <c r="K64" s="20"/>
      <c r="O64" s="4"/>
    </row>
    <row r="65" spans="2:26">
      <c r="I65" s="20"/>
      <c r="J65" s="20"/>
      <c r="K65" s="20"/>
    </row>
    <row r="66" spans="2:26">
      <c r="D66" s="1" t="s">
        <v>58</v>
      </c>
      <c r="E66" s="1"/>
      <c r="F66" s="1" t="s">
        <v>59</v>
      </c>
      <c r="G66" s="4"/>
      <c r="I66" s="20"/>
      <c r="J66" s="20"/>
      <c r="K66" s="20"/>
      <c r="O66" s="5"/>
    </row>
    <row r="67" spans="2:26">
      <c r="B67" t="s">
        <v>22</v>
      </c>
      <c r="D67" s="42">
        <v>3959</v>
      </c>
      <c r="F67" s="30">
        <f>D67*5280</f>
        <v>20903520</v>
      </c>
      <c r="G67" s="30"/>
      <c r="O67" s="40"/>
    </row>
    <row r="68" spans="2:26">
      <c r="D68" s="16"/>
      <c r="E68" s="16"/>
      <c r="O68" s="30"/>
    </row>
    <row r="69" spans="2:26">
      <c r="C69" s="6"/>
      <c r="D69" s="4" t="s">
        <v>25</v>
      </c>
      <c r="E69" s="4"/>
      <c r="F69" s="7"/>
      <c r="G69" s="7"/>
      <c r="H69" s="28"/>
      <c r="O69" s="30"/>
    </row>
    <row r="70" spans="2:26">
      <c r="C70" s="6"/>
      <c r="D70" s="4" t="s">
        <v>26</v>
      </c>
      <c r="E70" s="4"/>
      <c r="F70" s="7"/>
      <c r="G70" s="7"/>
      <c r="H70" s="7"/>
      <c r="O70" s="30"/>
      <c r="Y70" s="5"/>
      <c r="Z70" s="5"/>
    </row>
    <row r="71" spans="2:26">
      <c r="B71" s="17" t="s">
        <v>56</v>
      </c>
      <c r="C71" s="17"/>
      <c r="D71" s="9" t="s">
        <v>5</v>
      </c>
      <c r="E71" s="9"/>
      <c r="F71" s="9" t="s">
        <v>18</v>
      </c>
      <c r="G71" s="9"/>
      <c r="H71" s="29" t="s">
        <v>19</v>
      </c>
      <c r="J71" s="25"/>
      <c r="O71" s="30"/>
    </row>
    <row r="72" spans="2:26">
      <c r="C72" s="6"/>
      <c r="D72" s="6"/>
      <c r="E72" s="6"/>
      <c r="F72" s="6"/>
      <c r="G72" s="6"/>
      <c r="H72" s="6"/>
      <c r="J72" s="6"/>
      <c r="O72" s="30"/>
    </row>
    <row r="73" spans="2:26">
      <c r="B73" s="3" t="s">
        <v>29</v>
      </c>
      <c r="D73" s="6"/>
      <c r="E73" s="6"/>
      <c r="F73" s="11"/>
      <c r="G73" s="11"/>
      <c r="H73" s="11"/>
      <c r="J73" s="11"/>
      <c r="M73" s="11"/>
      <c r="O73" s="30"/>
    </row>
    <row r="74" spans="2:26">
      <c r="C74" t="s">
        <v>30</v>
      </c>
      <c r="D74" s="6">
        <v>6</v>
      </c>
      <c r="E74" s="6"/>
      <c r="F74" s="11">
        <v>37.549999999999997</v>
      </c>
      <c r="G74" s="11"/>
      <c r="H74" s="11">
        <v>122.098</v>
      </c>
      <c r="J74" s="11"/>
      <c r="M74" s="11"/>
      <c r="O74" s="30"/>
    </row>
    <row r="75" spans="2:26">
      <c r="C75" t="s">
        <v>24</v>
      </c>
      <c r="D75" s="6">
        <v>6</v>
      </c>
      <c r="E75" s="6"/>
      <c r="F75" s="11">
        <v>37.540999999999997</v>
      </c>
      <c r="G75" s="11"/>
      <c r="H75" s="11">
        <v>122.114</v>
      </c>
      <c r="J75" s="11"/>
      <c r="M75" s="11"/>
      <c r="O75" s="30"/>
    </row>
    <row r="76" spans="2:26">
      <c r="C76" t="s">
        <v>38</v>
      </c>
      <c r="D76" s="6">
        <v>3</v>
      </c>
      <c r="E76" s="6"/>
      <c r="F76" s="11">
        <v>37.511000000000003</v>
      </c>
      <c r="G76" s="11"/>
      <c r="H76" s="11">
        <v>122.111</v>
      </c>
      <c r="J76" s="11"/>
      <c r="O76" s="30"/>
    </row>
    <row r="78" spans="2:26">
      <c r="B78" t="s">
        <v>60</v>
      </c>
      <c r="D78" s="6">
        <v>21</v>
      </c>
      <c r="E78" s="6"/>
      <c r="F78" s="11">
        <v>37.511000000000003</v>
      </c>
      <c r="G78" s="11"/>
      <c r="H78" s="11">
        <v>122.111</v>
      </c>
      <c r="J78" s="11"/>
      <c r="O78" s="30"/>
    </row>
    <row r="79" spans="2:26">
      <c r="D79" s="6"/>
      <c r="E79" s="6"/>
      <c r="F79" s="11"/>
      <c r="G79" s="11"/>
      <c r="H79" s="11"/>
      <c r="J79" s="11"/>
      <c r="O79" s="30"/>
    </row>
    <row r="80" spans="2:26">
      <c r="B80" s="6" t="s">
        <v>31</v>
      </c>
      <c r="D80" s="6">
        <v>200</v>
      </c>
      <c r="E80" s="6"/>
      <c r="F80" s="11">
        <v>37.552</v>
      </c>
      <c r="G80" s="11"/>
      <c r="H80" s="11">
        <v>122.09399999999999</v>
      </c>
      <c r="J80" s="11"/>
      <c r="O80" s="30"/>
    </row>
    <row r="81" spans="2:15">
      <c r="C81" s="6"/>
      <c r="D81" s="6"/>
      <c r="E81" s="6"/>
      <c r="F81" s="6"/>
      <c r="G81" s="6"/>
      <c r="I81" s="6"/>
      <c r="J81" s="6"/>
      <c r="O81" s="30"/>
    </row>
    <row r="82" spans="2:15">
      <c r="C82" s="6"/>
      <c r="D82" s="7" t="s">
        <v>4</v>
      </c>
      <c r="E82" s="7"/>
      <c r="F82" s="7"/>
      <c r="G82" s="7"/>
      <c r="H82" s="4"/>
      <c r="I82" s="6"/>
      <c r="J82" s="6"/>
      <c r="O82" s="30"/>
    </row>
    <row r="83" spans="2:15">
      <c r="B83" s="8" t="s">
        <v>3</v>
      </c>
      <c r="C83" s="17"/>
      <c r="D83" s="9" t="s">
        <v>5</v>
      </c>
      <c r="E83" s="9"/>
      <c r="F83" s="9" t="s">
        <v>18</v>
      </c>
      <c r="G83" s="9"/>
      <c r="H83" s="29" t="s">
        <v>19</v>
      </c>
      <c r="J83" s="25"/>
      <c r="O83" s="30"/>
    </row>
    <row r="84" spans="2:15">
      <c r="C84" s="6"/>
      <c r="D84" s="6"/>
      <c r="E84" s="6"/>
      <c r="F84" s="6"/>
      <c r="G84" s="6"/>
      <c r="H84" s="6"/>
      <c r="J84" s="6"/>
      <c r="O84" s="30"/>
    </row>
    <row r="85" spans="2:15">
      <c r="B85" s="3" t="s">
        <v>2</v>
      </c>
      <c r="D85" s="6"/>
      <c r="E85" s="6"/>
      <c r="F85" s="11"/>
      <c r="G85" s="11"/>
      <c r="H85" s="11"/>
      <c r="J85" s="11"/>
      <c r="O85" s="30"/>
    </row>
    <row r="86" spans="2:15">
      <c r="C86" t="s">
        <v>32</v>
      </c>
      <c r="D86" s="6">
        <v>135</v>
      </c>
      <c r="E86" s="6"/>
      <c r="F86" s="11">
        <v>37.590000000000003</v>
      </c>
      <c r="G86" s="11"/>
      <c r="H86" s="11">
        <v>122.244</v>
      </c>
      <c r="J86" s="11"/>
    </row>
    <row r="87" spans="2:15">
      <c r="C87" t="s">
        <v>33</v>
      </c>
      <c r="D87" s="7">
        <v>25</v>
      </c>
      <c r="E87" s="7"/>
      <c r="F87" s="11">
        <v>37.616</v>
      </c>
      <c r="G87" s="11"/>
      <c r="H87" s="11">
        <v>122.161</v>
      </c>
      <c r="J87" s="11"/>
    </row>
    <row r="88" spans="2:15">
      <c r="C88" t="s">
        <v>34</v>
      </c>
      <c r="D88" s="7">
        <v>25</v>
      </c>
      <c r="E88" s="7"/>
      <c r="F88" s="11">
        <v>37.597999999999999</v>
      </c>
      <c r="G88" s="11"/>
      <c r="H88" s="11">
        <v>122.215</v>
      </c>
      <c r="J88" s="11"/>
    </row>
    <row r="89" spans="2:15">
      <c r="B89" s="6" t="s">
        <v>20</v>
      </c>
      <c r="D89" s="7">
        <v>130</v>
      </c>
      <c r="E89" s="7"/>
      <c r="F89" s="11">
        <v>37.673999999999999</v>
      </c>
      <c r="G89" s="11"/>
      <c r="H89" s="11">
        <v>122.38500000000001</v>
      </c>
      <c r="J89" s="11"/>
    </row>
    <row r="90" spans="2:15">
      <c r="B90" s="6" t="s">
        <v>7</v>
      </c>
      <c r="D90" s="6">
        <v>182</v>
      </c>
      <c r="E90" s="6"/>
      <c r="F90" s="11">
        <v>37.652999999999999</v>
      </c>
      <c r="G90" s="11"/>
      <c r="H90" s="11">
        <v>122.38500000000001</v>
      </c>
      <c r="J90" s="11"/>
    </row>
    <row r="91" spans="2:15">
      <c r="B91" s="6" t="s">
        <v>6</v>
      </c>
      <c r="D91" s="10">
        <v>1314</v>
      </c>
      <c r="E91" s="10"/>
      <c r="F91" s="11">
        <v>37.688000000000002</v>
      </c>
      <c r="G91" s="11"/>
      <c r="H91" s="11">
        <v>122.43600000000001</v>
      </c>
      <c r="J91" s="11"/>
    </row>
    <row r="92" spans="2:15">
      <c r="B92" s="3" t="s">
        <v>0</v>
      </c>
      <c r="D92" s="6"/>
      <c r="E92" s="6"/>
      <c r="F92" s="11"/>
      <c r="G92" s="11"/>
      <c r="H92" s="11"/>
      <c r="J92" s="11"/>
    </row>
    <row r="93" spans="2:15">
      <c r="C93" t="s">
        <v>35</v>
      </c>
      <c r="D93" s="6">
        <v>526</v>
      </c>
      <c r="E93" s="6"/>
      <c r="F93" s="11">
        <v>37.796999999999997</v>
      </c>
      <c r="G93" s="11"/>
      <c r="H93" s="11">
        <v>122.379</v>
      </c>
      <c r="J93" s="11"/>
    </row>
    <row r="94" spans="2:15">
      <c r="C94" t="s">
        <v>39</v>
      </c>
      <c r="D94" s="6">
        <v>220</v>
      </c>
      <c r="E94" s="6"/>
      <c r="F94" s="11">
        <v>37.796999999999997</v>
      </c>
      <c r="G94" s="11"/>
      <c r="H94" s="11">
        <v>122.379</v>
      </c>
      <c r="J94" s="11"/>
    </row>
    <row r="95" spans="2:15">
      <c r="C95" t="s">
        <v>36</v>
      </c>
      <c r="D95" s="6">
        <v>525</v>
      </c>
      <c r="E95" s="6"/>
      <c r="F95" s="11">
        <v>37.817</v>
      </c>
      <c r="G95" s="11"/>
      <c r="H95" s="11">
        <v>122.355</v>
      </c>
      <c r="J95" s="11"/>
    </row>
    <row r="96" spans="2:15">
      <c r="C96" t="s">
        <v>37</v>
      </c>
      <c r="D96" s="6">
        <v>191</v>
      </c>
      <c r="E96" s="6"/>
      <c r="F96" s="11">
        <v>37.817</v>
      </c>
      <c r="G96" s="11"/>
      <c r="H96" s="11">
        <v>122.355</v>
      </c>
      <c r="J96" s="11"/>
    </row>
    <row r="97" spans="2:11">
      <c r="B97" s="6" t="s">
        <v>1</v>
      </c>
      <c r="D97" s="6">
        <v>340</v>
      </c>
      <c r="E97" s="6"/>
      <c r="F97" s="11">
        <v>37.81</v>
      </c>
      <c r="G97" s="11"/>
      <c r="H97" s="11">
        <v>122.36499999999999</v>
      </c>
      <c r="J97" s="11"/>
    </row>
    <row r="98" spans="2:11">
      <c r="B98" s="6" t="s">
        <v>14</v>
      </c>
      <c r="D98" s="6">
        <v>853</v>
      </c>
      <c r="E98" s="6"/>
      <c r="F98" s="11">
        <v>37.795000000000002</v>
      </c>
      <c r="G98" s="11"/>
      <c r="H98" s="11">
        <v>122.40300000000001</v>
      </c>
      <c r="J98" s="11"/>
    </row>
    <row r="99" spans="2:11">
      <c r="B99" s="6" t="s">
        <v>9</v>
      </c>
      <c r="D99" s="6">
        <v>779</v>
      </c>
      <c r="E99" s="6"/>
      <c r="F99" s="11">
        <v>37.792000000000002</v>
      </c>
      <c r="G99" s="11"/>
      <c r="H99" s="11">
        <v>122.404</v>
      </c>
      <c r="J99" s="11"/>
    </row>
    <row r="100" spans="2:11">
      <c r="B100" s="6" t="s">
        <v>8</v>
      </c>
      <c r="D100" s="10">
        <v>2574</v>
      </c>
      <c r="E100" s="10"/>
      <c r="F100" s="11">
        <v>37.923999999999999</v>
      </c>
      <c r="G100" s="11"/>
      <c r="H100" s="11">
        <v>122.59699999999999</v>
      </c>
      <c r="I100" s="20"/>
      <c r="J100" s="27"/>
      <c r="K100" s="20"/>
    </row>
    <row r="101" spans="2:11" ht="6.75" customHeight="1">
      <c r="B101" s="17"/>
      <c r="C101" s="17"/>
      <c r="D101" s="17"/>
      <c r="E101" s="17"/>
      <c r="F101" s="17"/>
      <c r="G101" s="17"/>
      <c r="H101" s="17"/>
      <c r="I101" s="20"/>
      <c r="J101" s="20"/>
      <c r="K101" s="20"/>
    </row>
    <row r="102" spans="2:11">
      <c r="I102" s="20"/>
      <c r="J102" s="20"/>
      <c r="K102" s="20"/>
    </row>
  </sheetData>
  <mergeCells count="6">
    <mergeCell ref="U4:X4"/>
    <mergeCell ref="O4:P5"/>
    <mergeCell ref="F5:G5"/>
    <mergeCell ref="R5:S5"/>
    <mergeCell ref="F4:H4"/>
    <mergeCell ref="J4:M4"/>
  </mergeCells>
  <pageMargins left="0.7" right="0.7" top="0.75" bottom="0.75" header="0.3" footer="0.3"/>
  <pageSetup orientation="landscape" horizontalDpi="4294967293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4" workbookViewId="0"/>
  </sheetViews>
  <sheetFormatPr defaultRowHeight="1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Spreadsheet</vt:lpstr>
      <vt:lpstr>Park map</vt:lpstr>
      <vt:lpstr>Spreadsheet!Print_Area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Editor</dc:creator>
  <cp:lastModifiedBy>Editor</cp:lastModifiedBy>
  <cp:lastPrinted>2016-10-30T02:38:32Z</cp:lastPrinted>
  <dcterms:created xsi:type="dcterms:W3CDTF">2016-10-15T03:12:18Z</dcterms:created>
  <dcterms:modified xsi:type="dcterms:W3CDTF">2017-01-29T07:38:49Z</dcterms:modified>
</cp:coreProperties>
</file>